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worksheets/sheet1.xml" ContentType="application/vnd.openxmlformats-officedocument.spreadsheetml.work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2.xml" ContentType="application/vnd.openxmlformats-officedocument.spreadsheetml.worksheet+xml"/>
  <Override PartName="/xl/chartsheets/sheet4.xml" ContentType="application/vnd.openxmlformats-officedocument.spreadsheetml.chartsheet+xml"/>
  <Override PartName="/xl/chartsheets/sheet5.xml" ContentType="application/vnd.openxmlformats-officedocument.spreadsheetml.chartsheet+xml"/>
  <Override PartName="/xl/worksheets/sheet3.xml" ContentType="application/vnd.openxmlformats-officedocument.spreadsheetml.worksheet+xml"/>
  <Override PartName="/xl/chartsheets/sheet6.xml" ContentType="application/vnd.openxmlformats-officedocument.spreadsheetml.chartsheet+xml"/>
  <Override PartName="/xl/worksheets/sheet4.xml" ContentType="application/vnd.openxmlformats-officedocument.spreadsheetml.worksheet+xml"/>
  <Override PartName="/xl/chartsheets/sheet7.xml" ContentType="application/vnd.openxmlformats-officedocument.spreadsheetml.chartsheet+xml"/>
  <Override PartName="/xl/worksheets/sheet5.xml" ContentType="application/vnd.openxmlformats-officedocument.spreadsheetml.worksheet+xml"/>
  <Override PartName="/xl/chartsheets/sheet8.xml" ContentType="application/vnd.openxmlformats-officedocument.spreadsheetml.chartsheet+xml"/>
  <Override PartName="/xl/chartsheets/sheet9.xml" ContentType="application/vnd.openxmlformats-officedocument.spreadsheetml.chartsheet+xml"/>
  <Override PartName="/xl/worksheets/sheet6.xml" ContentType="application/vnd.openxmlformats-officedocument.spreadsheetml.worksheet+xml"/>
  <Override PartName="/xl/chartsheets/sheet10.xml" ContentType="application/vnd.openxmlformats-officedocument.spreadsheetml.chart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xml"/>
  <Override PartName="/xl/charts/chart7.xml" ContentType="application/vnd.openxmlformats-officedocument.drawingml.chart+xml"/>
  <Override PartName="/xl/comments1.xml" ContentType="application/vnd.openxmlformats-officedocument.spreadsheetml.comments+xml"/>
  <Override PartName="/xl/drawings/drawing8.xml" ContentType="application/vnd.openxmlformats-officedocument.drawing+xml"/>
  <Override PartName="/xl/charts/chart8.xml" ContentType="application/vnd.openxmlformats-officedocument.drawingml.chart+xml"/>
  <Override PartName="/xl/drawings/drawing9.xml" ContentType="application/vnd.openxmlformats-officedocument.drawing+xml"/>
  <Override PartName="/xl/charts/chart9.xml" ContentType="application/vnd.openxmlformats-officedocument.drawingml.chart+xml"/>
  <Override PartName="/xl/drawings/drawing10.xml" ContentType="application/vnd.openxmlformats-officedocument.drawing+xml"/>
  <Override PartName="/xl/charts/chart10.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801"/>
  <workbookPr defaultThemeVersion="124226"/>
  <mc:AlternateContent xmlns:mc="http://schemas.openxmlformats.org/markup-compatibility/2006">
    <mc:Choice Requires="x15">
      <x15ac:absPath xmlns:x15ac="http://schemas.microsoft.com/office/spreadsheetml/2010/11/ac" url="C:\Users\Makoto_\Dropbox\有斐閣マクロ_改訂\NLAS_Macroeconomics_Database\text_figures_IV\"/>
    </mc:Choice>
  </mc:AlternateContent>
  <xr:revisionPtr revIDLastSave="0" documentId="13_ncr:1_{7EC0E002-B540-44E2-8B8F-8A0ED4E5E084}" xr6:coauthVersionLast="46" xr6:coauthVersionMax="46" xr10:uidLastSave="{00000000-0000-0000-0000-000000000000}"/>
  <bookViews>
    <workbookView xWindow="-30075" yWindow="1590" windowWidth="19890" windowHeight="15420" tabRatio="743" activeTab="2" xr2:uid="{00000000-000D-0000-FFFF-FFFF00000000}"/>
  </bookViews>
  <sheets>
    <sheet name="図16-17" sheetId="27" r:id="rId1"/>
    <sheet name="原データ_16-17" sheetId="22" r:id="rId2"/>
    <sheet name="図16-18" sheetId="33" r:id="rId3"/>
    <sheet name="図16-18の参考図" sheetId="14" r:id="rId4"/>
    <sheet name="原データ_16-18" sheetId="7" r:id="rId5"/>
    <sheet name="図16-19" sheetId="29" r:id="rId6"/>
    <sheet name="図16-19の参考図" sheetId="28" r:id="rId7"/>
    <sheet name="原データ_16-19" sheetId="20" r:id="rId8"/>
    <sheet name="図16-20" sheetId="30" r:id="rId9"/>
    <sheet name="原データ_16-20" sheetId="6" r:id="rId10"/>
    <sheet name="図16-21" sheetId="31" r:id="rId11"/>
    <sheet name="原データ_16-21" sheetId="26" r:id="rId12"/>
    <sheet name="図16-24" sheetId="16" r:id="rId13"/>
    <sheet name="図16-24の参考図" sheetId="17" r:id="rId14"/>
    <sheet name="原データ_16-24" sheetId="5" r:id="rId15"/>
    <sheet name="図16-25" sheetId="32" r:id="rId16"/>
    <sheet name="原データ_16-25" sheetId="24" r:id="rId17"/>
  </sheets>
  <calcPr calcId="191029"/>
</workbook>
</file>

<file path=xl/calcChain.xml><?xml version="1.0" encoding="utf-8"?>
<calcChain xmlns="http://schemas.openxmlformats.org/spreadsheetml/2006/main">
  <c r="AO27" i="24" l="1"/>
  <c r="AN27" i="24"/>
  <c r="AO24" i="24"/>
  <c r="AN24" i="24"/>
  <c r="AO21" i="24"/>
  <c r="AN21" i="24"/>
  <c r="CR6" i="24"/>
  <c r="CQ6" i="24"/>
  <c r="CR16" i="24"/>
  <c r="CQ16" i="24"/>
  <c r="CR15" i="24"/>
  <c r="CQ15" i="24"/>
  <c r="CR14" i="24"/>
  <c r="CQ14" i="24"/>
  <c r="BS14" i="24"/>
  <c r="BT14" i="24"/>
  <c r="BU14" i="24"/>
  <c r="BV14" i="24"/>
  <c r="BW14" i="24"/>
  <c r="BX14" i="24"/>
  <c r="BY14" i="24"/>
  <c r="BZ14" i="24"/>
  <c r="CA14" i="24"/>
  <c r="CB14" i="24"/>
  <c r="CC14" i="24"/>
  <c r="CD14" i="24"/>
  <c r="CE14" i="24"/>
  <c r="CF14" i="24"/>
  <c r="CG14" i="24"/>
  <c r="CH14" i="24"/>
  <c r="CI14" i="24"/>
  <c r="CJ14" i="24"/>
  <c r="CK14" i="24"/>
  <c r="CL14" i="24"/>
  <c r="CM14" i="24"/>
  <c r="CN14" i="24"/>
  <c r="CO14" i="24"/>
  <c r="CP14" i="24"/>
  <c r="BS15" i="24"/>
  <c r="BT15" i="24"/>
  <c r="BU15" i="24"/>
  <c r="BV15" i="24"/>
  <c r="BW15" i="24"/>
  <c r="BX15" i="24"/>
  <c r="BY15" i="24"/>
  <c r="BZ15" i="24"/>
  <c r="CA15" i="24"/>
  <c r="CB15" i="24"/>
  <c r="CC15" i="24"/>
  <c r="CD15" i="24"/>
  <c r="CE15" i="24"/>
  <c r="CF15" i="24"/>
  <c r="CG15" i="24"/>
  <c r="CH15" i="24"/>
  <c r="CI15" i="24"/>
  <c r="CJ15" i="24"/>
  <c r="CK15" i="24"/>
  <c r="CL15" i="24"/>
  <c r="CM15" i="24"/>
  <c r="CN15" i="24"/>
  <c r="CO15" i="24"/>
  <c r="CP15" i="24"/>
  <c r="AO32" i="5"/>
  <c r="AN32" i="5"/>
  <c r="AO26" i="5"/>
  <c r="AN26" i="5"/>
  <c r="AO23" i="5"/>
  <c r="AN23" i="5"/>
  <c r="AO20" i="5"/>
  <c r="AN20" i="5"/>
  <c r="CR15" i="5"/>
  <c r="CQ15" i="5"/>
  <c r="CR14" i="5"/>
  <c r="CQ14" i="5"/>
  <c r="CR13" i="5"/>
  <c r="CQ13" i="5"/>
  <c r="CR12" i="5"/>
  <c r="CQ12" i="5"/>
  <c r="CR7" i="26"/>
  <c r="AO17" i="26" s="1"/>
  <c r="CQ7" i="26"/>
  <c r="AN17" i="26" s="1"/>
  <c r="CR6" i="26"/>
  <c r="AO13" i="26" s="1"/>
  <c r="CQ6" i="26"/>
  <c r="AN13" i="26" s="1"/>
  <c r="AO18" i="6"/>
  <c r="AN18" i="6"/>
  <c r="CS9" i="6"/>
  <c r="CR9" i="6"/>
  <c r="AO45" i="20"/>
  <c r="AN45" i="20"/>
  <c r="AO36" i="20"/>
  <c r="AN36" i="20"/>
  <c r="CT27" i="20"/>
  <c r="CT29" i="20" s="1"/>
  <c r="CS27" i="20"/>
  <c r="CT13" i="20"/>
  <c r="CS13" i="20"/>
  <c r="CT8" i="20"/>
  <c r="CT21" i="20" s="1"/>
  <c r="CT22" i="20" s="1"/>
  <c r="CS8" i="20"/>
  <c r="CS21" i="20" s="1"/>
  <c r="CS22" i="20" s="1"/>
  <c r="CT4" i="20"/>
  <c r="CS4" i="20"/>
  <c r="AO10" i="7"/>
  <c r="AN10" i="7"/>
  <c r="AO8" i="22"/>
  <c r="AN8" i="22"/>
  <c r="CP6" i="24"/>
  <c r="CP16" i="24" s="1"/>
  <c r="AM27" i="24" s="1"/>
  <c r="CP15" i="5"/>
  <c r="CP14" i="5"/>
  <c r="AM26" i="5" s="1"/>
  <c r="CP13" i="5"/>
  <c r="AM23" i="5" s="1"/>
  <c r="CP12" i="5"/>
  <c r="AM20" i="5" s="1"/>
  <c r="AM32" i="5"/>
  <c r="CP7" i="26"/>
  <c r="AM17" i="26" s="1"/>
  <c r="CP6" i="26"/>
  <c r="AM13" i="26" s="1"/>
  <c r="CQ9" i="6"/>
  <c r="AM18" i="6" s="1"/>
  <c r="CR27" i="20"/>
  <c r="CR13" i="20"/>
  <c r="CR8" i="20"/>
  <c r="CT41" i="20" l="1"/>
  <c r="CT33" i="20"/>
  <c r="CS29" i="20"/>
  <c r="CS41" i="20" s="1"/>
  <c r="CR21" i="20"/>
  <c r="CR22" i="20" s="1"/>
  <c r="CS28" i="20"/>
  <c r="CT28" i="20"/>
  <c r="AM21" i="24"/>
  <c r="AM24" i="24"/>
  <c r="CR4" i="20"/>
  <c r="AM10" i="7"/>
  <c r="AM8" i="22"/>
  <c r="CS33" i="20" l="1"/>
  <c r="CO6" i="24"/>
  <c r="AL24" i="24" s="1"/>
  <c r="AL32" i="5"/>
  <c r="CO15" i="5"/>
  <c r="CO14" i="5"/>
  <c r="AL26" i="5" s="1"/>
  <c r="CO13" i="5"/>
  <c r="AL23" i="5" s="1"/>
  <c r="CO12" i="5"/>
  <c r="AL20" i="5" s="1"/>
  <c r="CO7" i="26"/>
  <c r="AL17" i="26" s="1"/>
  <c r="CO6" i="26"/>
  <c r="AL13" i="26" s="1"/>
  <c r="CP9" i="6"/>
  <c r="AL18" i="6" s="1"/>
  <c r="CQ27" i="20"/>
  <c r="CQ13" i="20"/>
  <c r="CQ8" i="20"/>
  <c r="CQ4" i="20"/>
  <c r="AL10" i="7"/>
  <c r="AL8" i="22"/>
  <c r="CO16" i="24" l="1"/>
  <c r="AL27" i="24" s="1"/>
  <c r="CR29" i="20"/>
  <c r="CR28" i="20"/>
  <c r="AL21" i="24"/>
  <c r="CQ21" i="20"/>
  <c r="CQ22" i="20" s="1"/>
  <c r="CN6" i="24"/>
  <c r="CN16" i="24" s="1"/>
  <c r="AK27" i="24" s="1"/>
  <c r="CM6" i="24"/>
  <c r="AJ24" i="24" s="1"/>
  <c r="CL6" i="24"/>
  <c r="AI24" i="24" s="1"/>
  <c r="CK6" i="24"/>
  <c r="CK16" i="24" s="1"/>
  <c r="AH27" i="24" s="1"/>
  <c r="CJ6" i="24"/>
  <c r="CJ16" i="24" s="1"/>
  <c r="AG27" i="24" s="1"/>
  <c r="CI6" i="24"/>
  <c r="AF24" i="24" s="1"/>
  <c r="CH6" i="24"/>
  <c r="AE24" i="24" s="1"/>
  <c r="CG6" i="24"/>
  <c r="CG16" i="24" s="1"/>
  <c r="AD27" i="24" s="1"/>
  <c r="CF6" i="24"/>
  <c r="AC24" i="24" s="1"/>
  <c r="CE6" i="24"/>
  <c r="AB24" i="24" s="1"/>
  <c r="CD6" i="24"/>
  <c r="AA24" i="24" s="1"/>
  <c r="CC6" i="24"/>
  <c r="CC16" i="24" s="1"/>
  <c r="Z27" i="24" s="1"/>
  <c r="CB6" i="24"/>
  <c r="CB16" i="24" s="1"/>
  <c r="Y27" i="24" s="1"/>
  <c r="CA6" i="24"/>
  <c r="X24" i="24" s="1"/>
  <c r="BZ6" i="24"/>
  <c r="W24" i="24" s="1"/>
  <c r="BY6" i="24"/>
  <c r="BY16" i="24" s="1"/>
  <c r="V27" i="24" s="1"/>
  <c r="BX6" i="24"/>
  <c r="U24" i="24" s="1"/>
  <c r="BW6" i="24"/>
  <c r="T24" i="24" s="1"/>
  <c r="BV6" i="24"/>
  <c r="S24" i="24" s="1"/>
  <c r="BU6" i="24"/>
  <c r="BU16" i="24" s="1"/>
  <c r="R27" i="24" s="1"/>
  <c r="BT6" i="24"/>
  <c r="BT16" i="24" s="1"/>
  <c r="Q27" i="24" s="1"/>
  <c r="BS6" i="24"/>
  <c r="P24" i="24" s="1"/>
  <c r="BQ6" i="24"/>
  <c r="BQ14" i="24" s="1"/>
  <c r="BP6" i="24"/>
  <c r="BO6" i="24"/>
  <c r="BN6" i="24"/>
  <c r="BN14" i="24" s="1"/>
  <c r="BM6" i="24"/>
  <c r="BM16" i="24" s="1"/>
  <c r="BL6" i="24"/>
  <c r="BK6" i="24"/>
  <c r="BJ6" i="24"/>
  <c r="BJ14" i="24" s="1"/>
  <c r="BI6" i="24"/>
  <c r="BI14" i="24" s="1"/>
  <c r="BH6" i="24"/>
  <c r="BG6" i="24"/>
  <c r="BF6" i="24"/>
  <c r="BF14" i="24" s="1"/>
  <c r="BE6" i="24"/>
  <c r="BE14" i="24" s="1"/>
  <c r="BD6" i="24"/>
  <c r="BA6" i="24"/>
  <c r="AZ6" i="24"/>
  <c r="AZ14" i="24" s="1"/>
  <c r="Z20" i="24" s="1"/>
  <c r="AY6" i="24"/>
  <c r="AY14" i="24" s="1"/>
  <c r="Y20" i="24" s="1"/>
  <c r="AX6" i="24"/>
  <c r="AW6" i="24"/>
  <c r="AV6" i="24"/>
  <c r="AV14" i="24" s="1"/>
  <c r="V20" i="24" s="1"/>
  <c r="AU6" i="24"/>
  <c r="AU16" i="24" s="1"/>
  <c r="U26" i="24" s="1"/>
  <c r="AT6" i="24"/>
  <c r="AS6" i="24"/>
  <c r="AR6" i="24"/>
  <c r="AR14" i="24" s="1"/>
  <c r="R20" i="24" s="1"/>
  <c r="Y6" i="24"/>
  <c r="Y16" i="24" s="1"/>
  <c r="Y25" i="24" s="1"/>
  <c r="X6" i="24"/>
  <c r="X16" i="24" s="1"/>
  <c r="X25" i="24" s="1"/>
  <c r="W6" i="24"/>
  <c r="W16" i="24" s="1"/>
  <c r="W25" i="24" s="1"/>
  <c r="V6" i="24"/>
  <c r="V14" i="24" s="1"/>
  <c r="V19" i="24" s="1"/>
  <c r="U6" i="24"/>
  <c r="U16" i="24" s="1"/>
  <c r="U25" i="24" s="1"/>
  <c r="T6" i="24"/>
  <c r="S6" i="24"/>
  <c r="R6" i="24"/>
  <c r="R14" i="24" s="1"/>
  <c r="R19" i="24" s="1"/>
  <c r="Q6" i="24"/>
  <c r="Q16" i="24" s="1"/>
  <c r="Q25" i="24" s="1"/>
  <c r="P6" i="24"/>
  <c r="O6" i="24"/>
  <c r="O15" i="24" s="1"/>
  <c r="O22" i="24" s="1"/>
  <c r="N6" i="24"/>
  <c r="N14" i="24" s="1"/>
  <c r="N19" i="24" s="1"/>
  <c r="M6" i="24"/>
  <c r="M16" i="24" s="1"/>
  <c r="M25" i="24" s="1"/>
  <c r="L6" i="24"/>
  <c r="K6" i="24"/>
  <c r="J6" i="24"/>
  <c r="J14" i="24" s="1"/>
  <c r="J19" i="24" s="1"/>
  <c r="I6" i="24"/>
  <c r="I16" i="24" s="1"/>
  <c r="I25" i="24" s="1"/>
  <c r="H6" i="24"/>
  <c r="G6" i="24"/>
  <c r="G16" i="24" s="1"/>
  <c r="G25" i="24" s="1"/>
  <c r="F6" i="24"/>
  <c r="F14" i="24" s="1"/>
  <c r="F19" i="24" s="1"/>
  <c r="E6" i="24"/>
  <c r="E16" i="24" s="1"/>
  <c r="E25" i="24" s="1"/>
  <c r="D6" i="24"/>
  <c r="C6" i="24"/>
  <c r="B6" i="24"/>
  <c r="B16" i="24" s="1"/>
  <c r="B25" i="24" s="1"/>
  <c r="BT1" i="24"/>
  <c r="BU1" i="24" s="1"/>
  <c r="BV1" i="24" s="1"/>
  <c r="BW1" i="24" s="1"/>
  <c r="BX1" i="24" s="1"/>
  <c r="BY1" i="24" s="1"/>
  <c r="BZ1" i="24" s="1"/>
  <c r="CA1" i="24" s="1"/>
  <c r="CB1" i="24" s="1"/>
  <c r="CC1" i="24" s="1"/>
  <c r="CD1" i="24" s="1"/>
  <c r="CE1" i="24" s="1"/>
  <c r="CF1" i="24" s="1"/>
  <c r="CG1" i="24" s="1"/>
  <c r="CH1" i="24" s="1"/>
  <c r="CI1" i="24" s="1"/>
  <c r="CJ1" i="24" s="1"/>
  <c r="CK1" i="24" s="1"/>
  <c r="CL1" i="24" s="1"/>
  <c r="CM1" i="24" s="1"/>
  <c r="CN1" i="24" s="1"/>
  <c r="AK32" i="5"/>
  <c r="AJ32" i="5"/>
  <c r="AI32" i="5"/>
  <c r="AH32" i="5"/>
  <c r="AG32" i="5"/>
  <c r="AF32" i="5"/>
  <c r="AE32" i="5"/>
  <c r="AD32" i="5"/>
  <c r="AC32" i="5"/>
  <c r="AB32" i="5"/>
  <c r="AA32" i="5"/>
  <c r="Z32" i="5"/>
  <c r="Y32" i="5"/>
  <c r="X32" i="5"/>
  <c r="W32" i="5"/>
  <c r="V32" i="5"/>
  <c r="U32" i="5"/>
  <c r="T32" i="5"/>
  <c r="S32" i="5"/>
  <c r="R32" i="5"/>
  <c r="Q32" i="5"/>
  <c r="P32" i="5"/>
  <c r="AJ31" i="5"/>
  <c r="AI31" i="5"/>
  <c r="AH31" i="5"/>
  <c r="AG31" i="5"/>
  <c r="AF31" i="5"/>
  <c r="AE31" i="5"/>
  <c r="AD31" i="5"/>
  <c r="AC31" i="5"/>
  <c r="AB31" i="5"/>
  <c r="AA31" i="5"/>
  <c r="Z31" i="5"/>
  <c r="Y31" i="5"/>
  <c r="X31" i="5"/>
  <c r="W31" i="5"/>
  <c r="AA30" i="5"/>
  <c r="Z30" i="5"/>
  <c r="Y30" i="5"/>
  <c r="X30" i="5"/>
  <c r="W30" i="5"/>
  <c r="V30" i="5"/>
  <c r="U30" i="5"/>
  <c r="T30" i="5"/>
  <c r="S30" i="5"/>
  <c r="R30" i="5"/>
  <c r="Y29" i="5"/>
  <c r="X29" i="5"/>
  <c r="W29" i="5"/>
  <c r="V29" i="5"/>
  <c r="U29" i="5"/>
  <c r="T29" i="5"/>
  <c r="S29" i="5"/>
  <c r="R29" i="5"/>
  <c r="Q29" i="5"/>
  <c r="P29" i="5"/>
  <c r="O29" i="5"/>
  <c r="N29" i="5"/>
  <c r="M29" i="5"/>
  <c r="L29" i="5"/>
  <c r="K29" i="5"/>
  <c r="J29" i="5"/>
  <c r="I29" i="5"/>
  <c r="H29" i="5"/>
  <c r="G29" i="5"/>
  <c r="F29" i="5"/>
  <c r="E29" i="5"/>
  <c r="D29" i="5"/>
  <c r="C29" i="5"/>
  <c r="B29" i="5"/>
  <c r="CN15" i="5"/>
  <c r="CM15" i="5"/>
  <c r="CL15" i="5"/>
  <c r="CK15" i="5"/>
  <c r="CJ15" i="5"/>
  <c r="CI15" i="5"/>
  <c r="CH15" i="5"/>
  <c r="CG15" i="5"/>
  <c r="CF15" i="5"/>
  <c r="CE15" i="5"/>
  <c r="CD15" i="5"/>
  <c r="CC15" i="5"/>
  <c r="CB15" i="5"/>
  <c r="CA15" i="5"/>
  <c r="BZ15" i="5"/>
  <c r="BY15" i="5"/>
  <c r="BX15" i="5"/>
  <c r="BW15" i="5"/>
  <c r="BV15" i="5"/>
  <c r="BU15" i="5"/>
  <c r="BT15" i="5"/>
  <c r="BS15" i="5"/>
  <c r="BQ15" i="5"/>
  <c r="BP15" i="5"/>
  <c r="BO15" i="5"/>
  <c r="BN15" i="5"/>
  <c r="BM15" i="5"/>
  <c r="BL15" i="5"/>
  <c r="BK15" i="5"/>
  <c r="BJ15" i="5"/>
  <c r="BI15" i="5"/>
  <c r="BH15" i="5"/>
  <c r="BG15" i="5"/>
  <c r="BF15" i="5"/>
  <c r="BE15" i="5"/>
  <c r="BD15" i="5"/>
  <c r="BA15" i="5"/>
  <c r="AZ15" i="5"/>
  <c r="AY15" i="5"/>
  <c r="AX15" i="5"/>
  <c r="AW15" i="5"/>
  <c r="AV15" i="5"/>
  <c r="AU15" i="5"/>
  <c r="AT15" i="5"/>
  <c r="AS15" i="5"/>
  <c r="AR15" i="5"/>
  <c r="Y15" i="5"/>
  <c r="X15" i="5"/>
  <c r="W15" i="5"/>
  <c r="V15" i="5"/>
  <c r="U15" i="5"/>
  <c r="T15" i="5"/>
  <c r="S15" i="5"/>
  <c r="R15" i="5"/>
  <c r="Q15" i="5"/>
  <c r="P15" i="5"/>
  <c r="O15" i="5"/>
  <c r="N15" i="5"/>
  <c r="M15" i="5"/>
  <c r="L15" i="5"/>
  <c r="K15" i="5"/>
  <c r="J15" i="5"/>
  <c r="I15" i="5"/>
  <c r="H15" i="5"/>
  <c r="G15" i="5"/>
  <c r="F15" i="5"/>
  <c r="E15" i="5"/>
  <c r="D15" i="5"/>
  <c r="C15" i="5"/>
  <c r="B15" i="5"/>
  <c r="CN14" i="5"/>
  <c r="AK26" i="5" s="1"/>
  <c r="CM14" i="5"/>
  <c r="AJ26" i="5" s="1"/>
  <c r="CL14" i="5"/>
  <c r="AI26" i="5" s="1"/>
  <c r="CK14" i="5"/>
  <c r="AH26" i="5" s="1"/>
  <c r="CJ14" i="5"/>
  <c r="AG26" i="5" s="1"/>
  <c r="CI14" i="5"/>
  <c r="AF26" i="5" s="1"/>
  <c r="CH14" i="5"/>
  <c r="AE26" i="5" s="1"/>
  <c r="CG14" i="5"/>
  <c r="AD26" i="5" s="1"/>
  <c r="CF14" i="5"/>
  <c r="AC26" i="5" s="1"/>
  <c r="CE14" i="5"/>
  <c r="AB26" i="5" s="1"/>
  <c r="CD14" i="5"/>
  <c r="AA26" i="5" s="1"/>
  <c r="CC14" i="5"/>
  <c r="Z26" i="5" s="1"/>
  <c r="CB14" i="5"/>
  <c r="Y26" i="5" s="1"/>
  <c r="CA14" i="5"/>
  <c r="X26" i="5" s="1"/>
  <c r="BZ14" i="5"/>
  <c r="W26" i="5" s="1"/>
  <c r="BY14" i="5"/>
  <c r="V26" i="5" s="1"/>
  <c r="BX14" i="5"/>
  <c r="U26" i="5" s="1"/>
  <c r="BW14" i="5"/>
  <c r="T26" i="5" s="1"/>
  <c r="BV14" i="5"/>
  <c r="S26" i="5" s="1"/>
  <c r="BU14" i="5"/>
  <c r="R26" i="5" s="1"/>
  <c r="BT14" i="5"/>
  <c r="Q26" i="5" s="1"/>
  <c r="BS14" i="5"/>
  <c r="P26" i="5" s="1"/>
  <c r="BQ14" i="5"/>
  <c r="BP14" i="5"/>
  <c r="BO14" i="5"/>
  <c r="BN14" i="5"/>
  <c r="BM14" i="5"/>
  <c r="BL14" i="5"/>
  <c r="BK14" i="5"/>
  <c r="BJ14" i="5"/>
  <c r="BI14" i="5"/>
  <c r="BH14" i="5"/>
  <c r="BG14" i="5"/>
  <c r="BF14" i="5"/>
  <c r="BE14" i="5"/>
  <c r="BD14" i="5"/>
  <c r="BA14" i="5"/>
  <c r="AA25" i="5" s="1"/>
  <c r="AZ14" i="5"/>
  <c r="Z25" i="5" s="1"/>
  <c r="AY14" i="5"/>
  <c r="Y25" i="5" s="1"/>
  <c r="AX14" i="5"/>
  <c r="X25" i="5" s="1"/>
  <c r="AW14" i="5"/>
  <c r="W25" i="5" s="1"/>
  <c r="AV14" i="5"/>
  <c r="V25" i="5" s="1"/>
  <c r="AU14" i="5"/>
  <c r="U25" i="5" s="1"/>
  <c r="AT14" i="5"/>
  <c r="T25" i="5" s="1"/>
  <c r="AS14" i="5"/>
  <c r="S25" i="5" s="1"/>
  <c r="AR14" i="5"/>
  <c r="R25" i="5" s="1"/>
  <c r="Y14" i="5"/>
  <c r="Y24" i="5" s="1"/>
  <c r="X14" i="5"/>
  <c r="X24" i="5" s="1"/>
  <c r="W14" i="5"/>
  <c r="W24" i="5" s="1"/>
  <c r="V14" i="5"/>
  <c r="V24" i="5" s="1"/>
  <c r="U14" i="5"/>
  <c r="U24" i="5" s="1"/>
  <c r="T14" i="5"/>
  <c r="T24" i="5" s="1"/>
  <c r="S14" i="5"/>
  <c r="S24" i="5" s="1"/>
  <c r="R14" i="5"/>
  <c r="R24" i="5" s="1"/>
  <c r="Q14" i="5"/>
  <c r="Q24" i="5" s="1"/>
  <c r="P14" i="5"/>
  <c r="P24" i="5" s="1"/>
  <c r="O14" i="5"/>
  <c r="O24" i="5" s="1"/>
  <c r="N14" i="5"/>
  <c r="N24" i="5" s="1"/>
  <c r="M14" i="5"/>
  <c r="M24" i="5" s="1"/>
  <c r="L14" i="5"/>
  <c r="L24" i="5" s="1"/>
  <c r="K14" i="5"/>
  <c r="K24" i="5" s="1"/>
  <c r="J14" i="5"/>
  <c r="J24" i="5" s="1"/>
  <c r="I14" i="5"/>
  <c r="I24" i="5" s="1"/>
  <c r="H14" i="5"/>
  <c r="H24" i="5" s="1"/>
  <c r="G14" i="5"/>
  <c r="G24" i="5" s="1"/>
  <c r="F14" i="5"/>
  <c r="F24" i="5" s="1"/>
  <c r="E14" i="5"/>
  <c r="E24" i="5" s="1"/>
  <c r="D14" i="5"/>
  <c r="D24" i="5" s="1"/>
  <c r="C14" i="5"/>
  <c r="C24" i="5" s="1"/>
  <c r="B14" i="5"/>
  <c r="B24" i="5" s="1"/>
  <c r="CN13" i="5"/>
  <c r="AK23" i="5" s="1"/>
  <c r="CM13" i="5"/>
  <c r="AJ23" i="5" s="1"/>
  <c r="CL13" i="5"/>
  <c r="AI23" i="5" s="1"/>
  <c r="CK13" i="5"/>
  <c r="AH23" i="5" s="1"/>
  <c r="CJ13" i="5"/>
  <c r="AG23" i="5" s="1"/>
  <c r="CI13" i="5"/>
  <c r="AF23" i="5" s="1"/>
  <c r="CH13" i="5"/>
  <c r="AE23" i="5" s="1"/>
  <c r="CG13" i="5"/>
  <c r="AD23" i="5" s="1"/>
  <c r="CF13" i="5"/>
  <c r="AC23" i="5" s="1"/>
  <c r="CE13" i="5"/>
  <c r="AB23" i="5" s="1"/>
  <c r="CD13" i="5"/>
  <c r="AA23" i="5" s="1"/>
  <c r="CC13" i="5"/>
  <c r="Z23" i="5" s="1"/>
  <c r="CB13" i="5"/>
  <c r="Y23" i="5" s="1"/>
  <c r="CA13" i="5"/>
  <c r="X23" i="5" s="1"/>
  <c r="BZ13" i="5"/>
  <c r="W23" i="5" s="1"/>
  <c r="BY13" i="5"/>
  <c r="V23" i="5" s="1"/>
  <c r="BX13" i="5"/>
  <c r="U23" i="5" s="1"/>
  <c r="BW13" i="5"/>
  <c r="T23" i="5" s="1"/>
  <c r="BV13" i="5"/>
  <c r="S23" i="5" s="1"/>
  <c r="BU13" i="5"/>
  <c r="R23" i="5" s="1"/>
  <c r="BT13" i="5"/>
  <c r="Q23" i="5" s="1"/>
  <c r="BS13" i="5"/>
  <c r="P23" i="5" s="1"/>
  <c r="BQ13" i="5"/>
  <c r="BP13" i="5"/>
  <c r="BO13" i="5"/>
  <c r="BN13" i="5"/>
  <c r="BM13" i="5"/>
  <c r="BL13" i="5"/>
  <c r="BK13" i="5"/>
  <c r="BJ13" i="5"/>
  <c r="BI13" i="5"/>
  <c r="BH13" i="5"/>
  <c r="BG13" i="5"/>
  <c r="BF13" i="5"/>
  <c r="BE13" i="5"/>
  <c r="BD13" i="5"/>
  <c r="BA13" i="5"/>
  <c r="AA22" i="5" s="1"/>
  <c r="AZ13" i="5"/>
  <c r="Z22" i="5" s="1"/>
  <c r="AY13" i="5"/>
  <c r="Y22" i="5" s="1"/>
  <c r="AX13" i="5"/>
  <c r="X22" i="5" s="1"/>
  <c r="AW13" i="5"/>
  <c r="W22" i="5" s="1"/>
  <c r="AV13" i="5"/>
  <c r="V22" i="5" s="1"/>
  <c r="AU13" i="5"/>
  <c r="U22" i="5" s="1"/>
  <c r="AT13" i="5"/>
  <c r="T22" i="5" s="1"/>
  <c r="AS13" i="5"/>
  <c r="S22" i="5" s="1"/>
  <c r="AR13" i="5"/>
  <c r="R22" i="5" s="1"/>
  <c r="Y13" i="5"/>
  <c r="Y21" i="5" s="1"/>
  <c r="X13" i="5"/>
  <c r="X21" i="5" s="1"/>
  <c r="W13" i="5"/>
  <c r="W21" i="5" s="1"/>
  <c r="V13" i="5"/>
  <c r="V21" i="5" s="1"/>
  <c r="U13" i="5"/>
  <c r="U21" i="5" s="1"/>
  <c r="T13" i="5"/>
  <c r="T21" i="5" s="1"/>
  <c r="S13" i="5"/>
  <c r="S21" i="5" s="1"/>
  <c r="R13" i="5"/>
  <c r="R21" i="5" s="1"/>
  <c r="Q13" i="5"/>
  <c r="Q21" i="5" s="1"/>
  <c r="P13" i="5"/>
  <c r="P21" i="5" s="1"/>
  <c r="O13" i="5"/>
  <c r="O21" i="5" s="1"/>
  <c r="N13" i="5"/>
  <c r="N21" i="5" s="1"/>
  <c r="M13" i="5"/>
  <c r="M21" i="5" s="1"/>
  <c r="L13" i="5"/>
  <c r="L21" i="5" s="1"/>
  <c r="K13" i="5"/>
  <c r="K21" i="5" s="1"/>
  <c r="J13" i="5"/>
  <c r="J21" i="5" s="1"/>
  <c r="I13" i="5"/>
  <c r="I21" i="5" s="1"/>
  <c r="H13" i="5"/>
  <c r="H21" i="5" s="1"/>
  <c r="G13" i="5"/>
  <c r="G21" i="5" s="1"/>
  <c r="F13" i="5"/>
  <c r="F21" i="5" s="1"/>
  <c r="E13" i="5"/>
  <c r="E21" i="5" s="1"/>
  <c r="D13" i="5"/>
  <c r="D21" i="5" s="1"/>
  <c r="C13" i="5"/>
  <c r="C21" i="5" s="1"/>
  <c r="B13" i="5"/>
  <c r="B21" i="5" s="1"/>
  <c r="CN12" i="5"/>
  <c r="AK20" i="5" s="1"/>
  <c r="CM12" i="5"/>
  <c r="AJ20" i="5" s="1"/>
  <c r="CL12" i="5"/>
  <c r="AI20" i="5" s="1"/>
  <c r="CK12" i="5"/>
  <c r="AH20" i="5" s="1"/>
  <c r="CJ12" i="5"/>
  <c r="AG20" i="5" s="1"/>
  <c r="CI12" i="5"/>
  <c r="AF20" i="5" s="1"/>
  <c r="CH12" i="5"/>
  <c r="AE20" i="5" s="1"/>
  <c r="CG12" i="5"/>
  <c r="AD20" i="5" s="1"/>
  <c r="CF12" i="5"/>
  <c r="AC20" i="5" s="1"/>
  <c r="CE12" i="5"/>
  <c r="AB20" i="5" s="1"/>
  <c r="CD12" i="5"/>
  <c r="AA20" i="5" s="1"/>
  <c r="CC12" i="5"/>
  <c r="Z20" i="5" s="1"/>
  <c r="CB12" i="5"/>
  <c r="Y20" i="5" s="1"/>
  <c r="CA12" i="5"/>
  <c r="X20" i="5" s="1"/>
  <c r="BZ12" i="5"/>
  <c r="W20" i="5" s="1"/>
  <c r="BY12" i="5"/>
  <c r="V20" i="5" s="1"/>
  <c r="BX12" i="5"/>
  <c r="U20" i="5" s="1"/>
  <c r="BW12" i="5"/>
  <c r="T20" i="5" s="1"/>
  <c r="BV12" i="5"/>
  <c r="S20" i="5" s="1"/>
  <c r="BU12" i="5"/>
  <c r="R20" i="5" s="1"/>
  <c r="BT12" i="5"/>
  <c r="Q20" i="5" s="1"/>
  <c r="BS12" i="5"/>
  <c r="P20" i="5" s="1"/>
  <c r="BQ12" i="5"/>
  <c r="BP12" i="5"/>
  <c r="BO12" i="5"/>
  <c r="BN12" i="5"/>
  <c r="BM12" i="5"/>
  <c r="BL12" i="5"/>
  <c r="BK12" i="5"/>
  <c r="BJ12" i="5"/>
  <c r="BI12" i="5"/>
  <c r="BH12" i="5"/>
  <c r="BG12" i="5"/>
  <c r="BF12" i="5"/>
  <c r="BE12" i="5"/>
  <c r="BD12" i="5"/>
  <c r="BA12" i="5"/>
  <c r="AA19" i="5" s="1"/>
  <c r="AZ12" i="5"/>
  <c r="Z19" i="5" s="1"/>
  <c r="AY12" i="5"/>
  <c r="Y19" i="5" s="1"/>
  <c r="AX12" i="5"/>
  <c r="X19" i="5" s="1"/>
  <c r="AW12" i="5"/>
  <c r="W19" i="5" s="1"/>
  <c r="AV12" i="5"/>
  <c r="V19" i="5" s="1"/>
  <c r="AU12" i="5"/>
  <c r="U19" i="5" s="1"/>
  <c r="AT12" i="5"/>
  <c r="T19" i="5" s="1"/>
  <c r="AS12" i="5"/>
  <c r="S19" i="5" s="1"/>
  <c r="AR12" i="5"/>
  <c r="R19" i="5" s="1"/>
  <c r="Y12" i="5"/>
  <c r="Y18" i="5" s="1"/>
  <c r="X12" i="5"/>
  <c r="X18" i="5" s="1"/>
  <c r="W12" i="5"/>
  <c r="W18" i="5" s="1"/>
  <c r="V12" i="5"/>
  <c r="V18" i="5" s="1"/>
  <c r="U12" i="5"/>
  <c r="U18" i="5" s="1"/>
  <c r="T12" i="5"/>
  <c r="T18" i="5" s="1"/>
  <c r="S12" i="5"/>
  <c r="S18" i="5" s="1"/>
  <c r="R12" i="5"/>
  <c r="R18" i="5" s="1"/>
  <c r="Q12" i="5"/>
  <c r="Q18" i="5" s="1"/>
  <c r="P12" i="5"/>
  <c r="P18" i="5" s="1"/>
  <c r="O12" i="5"/>
  <c r="O18" i="5" s="1"/>
  <c r="N12" i="5"/>
  <c r="N18" i="5" s="1"/>
  <c r="M12" i="5"/>
  <c r="M18" i="5" s="1"/>
  <c r="L12" i="5"/>
  <c r="L18" i="5" s="1"/>
  <c r="K12" i="5"/>
  <c r="K18" i="5" s="1"/>
  <c r="J12" i="5"/>
  <c r="J18" i="5" s="1"/>
  <c r="I12" i="5"/>
  <c r="I18" i="5" s="1"/>
  <c r="H12" i="5"/>
  <c r="H18" i="5" s="1"/>
  <c r="G12" i="5"/>
  <c r="G18" i="5" s="1"/>
  <c r="F12" i="5"/>
  <c r="F18" i="5" s="1"/>
  <c r="E12" i="5"/>
  <c r="E18" i="5" s="1"/>
  <c r="D12" i="5"/>
  <c r="D18" i="5" s="1"/>
  <c r="C12" i="5"/>
  <c r="C18" i="5" s="1"/>
  <c r="B12" i="5"/>
  <c r="B18" i="5" s="1"/>
  <c r="BT11" i="5"/>
  <c r="BU11" i="5" s="1"/>
  <c r="BV11" i="5" s="1"/>
  <c r="BW11" i="5" s="1"/>
  <c r="BX11" i="5" s="1"/>
  <c r="BY11" i="5" s="1"/>
  <c r="BZ11" i="5" s="1"/>
  <c r="CA11" i="5" s="1"/>
  <c r="CB11" i="5" s="1"/>
  <c r="CC11" i="5" s="1"/>
  <c r="CD11" i="5" s="1"/>
  <c r="CE11" i="5" s="1"/>
  <c r="CF11" i="5" s="1"/>
  <c r="CG11" i="5" s="1"/>
  <c r="CH11" i="5" s="1"/>
  <c r="CI11" i="5" s="1"/>
  <c r="CJ11" i="5" s="1"/>
  <c r="CK11" i="5" s="1"/>
  <c r="CL11" i="5" s="1"/>
  <c r="CM11" i="5" s="1"/>
  <c r="CN11" i="5" s="1"/>
  <c r="CO11" i="5" s="1"/>
  <c r="BT1" i="5"/>
  <c r="BU1" i="5" s="1"/>
  <c r="BV1" i="5" s="1"/>
  <c r="BW1" i="5" s="1"/>
  <c r="BX1" i="5" s="1"/>
  <c r="BY1" i="5" s="1"/>
  <c r="BZ1" i="5" s="1"/>
  <c r="CA1" i="5" s="1"/>
  <c r="CB1" i="5" s="1"/>
  <c r="CC1" i="5" s="1"/>
  <c r="CD1" i="5" s="1"/>
  <c r="CE1" i="5" s="1"/>
  <c r="CF1" i="5" s="1"/>
  <c r="CG1" i="5" s="1"/>
  <c r="CH1" i="5" s="1"/>
  <c r="CI1" i="5" s="1"/>
  <c r="CJ1" i="5" s="1"/>
  <c r="CK1" i="5" s="1"/>
  <c r="CL1" i="5" s="1"/>
  <c r="CM1" i="5" s="1"/>
  <c r="CN1" i="5" s="1"/>
  <c r="CO1" i="5" s="1"/>
  <c r="Z12" i="26"/>
  <c r="CN7" i="26"/>
  <c r="AK17" i="26" s="1"/>
  <c r="CM7" i="26"/>
  <c r="AJ17" i="26" s="1"/>
  <c r="CL7" i="26"/>
  <c r="AI17" i="26" s="1"/>
  <c r="CK7" i="26"/>
  <c r="AH17" i="26" s="1"/>
  <c r="CJ7" i="26"/>
  <c r="AG17" i="26" s="1"/>
  <c r="CI7" i="26"/>
  <c r="AF17" i="26" s="1"/>
  <c r="CH7" i="26"/>
  <c r="AE17" i="26" s="1"/>
  <c r="CG7" i="26"/>
  <c r="AD17" i="26" s="1"/>
  <c r="CF7" i="26"/>
  <c r="AC17" i="26" s="1"/>
  <c r="CE7" i="26"/>
  <c r="AB17" i="26" s="1"/>
  <c r="CD7" i="26"/>
  <c r="AA17" i="26" s="1"/>
  <c r="CC7" i="26"/>
  <c r="Z17" i="26" s="1"/>
  <c r="CB7" i="26"/>
  <c r="Y17" i="26" s="1"/>
  <c r="CA7" i="26"/>
  <c r="X17" i="26" s="1"/>
  <c r="BZ7" i="26"/>
  <c r="W17" i="26" s="1"/>
  <c r="BY7" i="26"/>
  <c r="V17" i="26" s="1"/>
  <c r="BX7" i="26"/>
  <c r="U17" i="26" s="1"/>
  <c r="BW7" i="26"/>
  <c r="T17" i="26" s="1"/>
  <c r="BV7" i="26"/>
  <c r="S17" i="26" s="1"/>
  <c r="BU7" i="26"/>
  <c r="R17" i="26" s="1"/>
  <c r="BT7" i="26"/>
  <c r="Q17" i="26" s="1"/>
  <c r="BS7" i="26"/>
  <c r="P17" i="26" s="1"/>
  <c r="BQ7" i="26"/>
  <c r="AJ16" i="26" s="1"/>
  <c r="BP7" i="26"/>
  <c r="AI16" i="26" s="1"/>
  <c r="BO7" i="26"/>
  <c r="AH16" i="26" s="1"/>
  <c r="BN7" i="26"/>
  <c r="AG16" i="26" s="1"/>
  <c r="BM7" i="26"/>
  <c r="AF16" i="26" s="1"/>
  <c r="BL7" i="26"/>
  <c r="AE16" i="26" s="1"/>
  <c r="BK7" i="26"/>
  <c r="AD16" i="26" s="1"/>
  <c r="BJ7" i="26"/>
  <c r="AC16" i="26" s="1"/>
  <c r="BI7" i="26"/>
  <c r="AB16" i="26" s="1"/>
  <c r="BH7" i="26"/>
  <c r="AA16" i="26" s="1"/>
  <c r="BG7" i="26"/>
  <c r="Z16" i="26" s="1"/>
  <c r="BF7" i="26"/>
  <c r="Y16" i="26" s="1"/>
  <c r="BE7" i="26"/>
  <c r="X16" i="26" s="1"/>
  <c r="BD7" i="26"/>
  <c r="W16" i="26" s="1"/>
  <c r="BA7" i="26"/>
  <c r="AA15" i="26" s="1"/>
  <c r="AZ7" i="26"/>
  <c r="Z15" i="26" s="1"/>
  <c r="AY7" i="26"/>
  <c r="Y15" i="26" s="1"/>
  <c r="AX7" i="26"/>
  <c r="X15" i="26" s="1"/>
  <c r="AW7" i="26"/>
  <c r="W15" i="26" s="1"/>
  <c r="AV7" i="26"/>
  <c r="V15" i="26" s="1"/>
  <c r="AU7" i="26"/>
  <c r="U15" i="26" s="1"/>
  <c r="AT7" i="26"/>
  <c r="T15" i="26" s="1"/>
  <c r="AS7" i="26"/>
  <c r="S15" i="26" s="1"/>
  <c r="AR7" i="26"/>
  <c r="R15" i="26" s="1"/>
  <c r="Y7" i="26"/>
  <c r="Y14" i="26" s="1"/>
  <c r="X7" i="26"/>
  <c r="X14" i="26" s="1"/>
  <c r="W7" i="26"/>
  <c r="W14" i="26" s="1"/>
  <c r="V7" i="26"/>
  <c r="V14" i="26" s="1"/>
  <c r="U7" i="26"/>
  <c r="U14" i="26" s="1"/>
  <c r="T7" i="26"/>
  <c r="T14" i="26" s="1"/>
  <c r="S7" i="26"/>
  <c r="S14" i="26" s="1"/>
  <c r="R7" i="26"/>
  <c r="R14" i="26" s="1"/>
  <c r="Q7" i="26"/>
  <c r="Q14" i="26" s="1"/>
  <c r="P7" i="26"/>
  <c r="P14" i="26" s="1"/>
  <c r="O7" i="26"/>
  <c r="O14" i="26" s="1"/>
  <c r="N7" i="26"/>
  <c r="N14" i="26" s="1"/>
  <c r="M7" i="26"/>
  <c r="M14" i="26" s="1"/>
  <c r="L7" i="26"/>
  <c r="L14" i="26" s="1"/>
  <c r="K7" i="26"/>
  <c r="K14" i="26" s="1"/>
  <c r="J7" i="26"/>
  <c r="J14" i="26" s="1"/>
  <c r="I7" i="26"/>
  <c r="I14" i="26" s="1"/>
  <c r="H7" i="26"/>
  <c r="H14" i="26" s="1"/>
  <c r="G7" i="26"/>
  <c r="G14" i="26" s="1"/>
  <c r="F7" i="26"/>
  <c r="F14" i="26" s="1"/>
  <c r="E7" i="26"/>
  <c r="E14" i="26" s="1"/>
  <c r="D7" i="26"/>
  <c r="D14" i="26" s="1"/>
  <c r="C7" i="26"/>
  <c r="C14" i="26" s="1"/>
  <c r="B7" i="26"/>
  <c r="B14" i="26" s="1"/>
  <c r="CN6" i="26"/>
  <c r="AK13" i="26" s="1"/>
  <c r="CM6" i="26"/>
  <c r="AJ13" i="26" s="1"/>
  <c r="CL6" i="26"/>
  <c r="AI13" i="26" s="1"/>
  <c r="CK6" i="26"/>
  <c r="AH13" i="26" s="1"/>
  <c r="CJ6" i="26"/>
  <c r="AG13" i="26" s="1"/>
  <c r="CI6" i="26"/>
  <c r="AF13" i="26" s="1"/>
  <c r="CH6" i="26"/>
  <c r="AE13" i="26" s="1"/>
  <c r="CG6" i="26"/>
  <c r="AD13" i="26" s="1"/>
  <c r="CF6" i="26"/>
  <c r="AC13" i="26" s="1"/>
  <c r="CE6" i="26"/>
  <c r="AB13" i="26" s="1"/>
  <c r="CD6" i="26"/>
  <c r="AA13" i="26" s="1"/>
  <c r="CC6" i="26"/>
  <c r="Z13" i="26" s="1"/>
  <c r="CB6" i="26"/>
  <c r="Y13" i="26" s="1"/>
  <c r="CA6" i="26"/>
  <c r="X13" i="26" s="1"/>
  <c r="BZ6" i="26"/>
  <c r="W13" i="26" s="1"/>
  <c r="BY6" i="26"/>
  <c r="V13" i="26" s="1"/>
  <c r="BX6" i="26"/>
  <c r="U13" i="26" s="1"/>
  <c r="BW6" i="26"/>
  <c r="T13" i="26" s="1"/>
  <c r="BV6" i="26"/>
  <c r="S13" i="26" s="1"/>
  <c r="BU6" i="26"/>
  <c r="R13" i="26" s="1"/>
  <c r="BT6" i="26"/>
  <c r="Q13" i="26" s="1"/>
  <c r="BS6" i="26"/>
  <c r="P13" i="26" s="1"/>
  <c r="BQ6" i="26"/>
  <c r="AJ12" i="26" s="1"/>
  <c r="BP6" i="26"/>
  <c r="AI12" i="26" s="1"/>
  <c r="BO6" i="26"/>
  <c r="AH12" i="26" s="1"/>
  <c r="BN6" i="26"/>
  <c r="AG12" i="26" s="1"/>
  <c r="BM6" i="26"/>
  <c r="AF12" i="26" s="1"/>
  <c r="BL6" i="26"/>
  <c r="AE12" i="26" s="1"/>
  <c r="BK6" i="26"/>
  <c r="AD12" i="26" s="1"/>
  <c r="BJ6" i="26"/>
  <c r="AC12" i="26" s="1"/>
  <c r="BI6" i="26"/>
  <c r="AB12" i="26" s="1"/>
  <c r="BH6" i="26"/>
  <c r="AA12" i="26" s="1"/>
  <c r="BG6" i="26"/>
  <c r="BF6" i="26"/>
  <c r="Y12" i="26" s="1"/>
  <c r="BE6" i="26"/>
  <c r="X12" i="26" s="1"/>
  <c r="BD6" i="26"/>
  <c r="W12" i="26" s="1"/>
  <c r="BA6" i="26"/>
  <c r="AA11" i="26" s="1"/>
  <c r="AZ6" i="26"/>
  <c r="Z11" i="26" s="1"/>
  <c r="AY6" i="26"/>
  <c r="Y11" i="26" s="1"/>
  <c r="AX6" i="26"/>
  <c r="X11" i="26" s="1"/>
  <c r="AW6" i="26"/>
  <c r="W11" i="26" s="1"/>
  <c r="AV6" i="26"/>
  <c r="V11" i="26" s="1"/>
  <c r="AU6" i="26"/>
  <c r="U11" i="26" s="1"/>
  <c r="AT6" i="26"/>
  <c r="T11" i="26" s="1"/>
  <c r="AS6" i="26"/>
  <c r="S11" i="26" s="1"/>
  <c r="AR6" i="26"/>
  <c r="R11" i="26" s="1"/>
  <c r="Y6" i="26"/>
  <c r="Y10" i="26" s="1"/>
  <c r="X6" i="26"/>
  <c r="X10" i="26" s="1"/>
  <c r="W6" i="26"/>
  <c r="W10" i="26" s="1"/>
  <c r="V6" i="26"/>
  <c r="V10" i="26" s="1"/>
  <c r="U6" i="26"/>
  <c r="U10" i="26" s="1"/>
  <c r="T6" i="26"/>
  <c r="T10" i="26" s="1"/>
  <c r="S6" i="26"/>
  <c r="S10" i="26" s="1"/>
  <c r="R6" i="26"/>
  <c r="R10" i="26" s="1"/>
  <c r="Q6" i="26"/>
  <c r="Q10" i="26" s="1"/>
  <c r="P6" i="26"/>
  <c r="P10" i="26" s="1"/>
  <c r="O6" i="26"/>
  <c r="O10" i="26" s="1"/>
  <c r="N6" i="26"/>
  <c r="N10" i="26" s="1"/>
  <c r="M6" i="26"/>
  <c r="M10" i="26" s="1"/>
  <c r="L6" i="26"/>
  <c r="L10" i="26" s="1"/>
  <c r="K6" i="26"/>
  <c r="K10" i="26" s="1"/>
  <c r="J6" i="26"/>
  <c r="J10" i="26" s="1"/>
  <c r="I6" i="26"/>
  <c r="I10" i="26" s="1"/>
  <c r="H6" i="26"/>
  <c r="H10" i="26" s="1"/>
  <c r="G6" i="26"/>
  <c r="G10" i="26" s="1"/>
  <c r="F6" i="26"/>
  <c r="F10" i="26" s="1"/>
  <c r="E6" i="26"/>
  <c r="E10" i="26" s="1"/>
  <c r="D6" i="26"/>
  <c r="D10" i="26" s="1"/>
  <c r="C6" i="26"/>
  <c r="C10" i="26" s="1"/>
  <c r="B6" i="26"/>
  <c r="B10" i="26" s="1"/>
  <c r="BT1" i="26"/>
  <c r="BU1" i="26" s="1"/>
  <c r="BV1" i="26" s="1"/>
  <c r="BW1" i="26" s="1"/>
  <c r="BX1" i="26" s="1"/>
  <c r="BY1" i="26" s="1"/>
  <c r="BZ1" i="26" s="1"/>
  <c r="CA1" i="26" s="1"/>
  <c r="CB1" i="26" s="1"/>
  <c r="CC1" i="26" s="1"/>
  <c r="CD1" i="26" s="1"/>
  <c r="CE1" i="26" s="1"/>
  <c r="CF1" i="26" s="1"/>
  <c r="CG1" i="26" s="1"/>
  <c r="CH1" i="26" s="1"/>
  <c r="CI1" i="26" s="1"/>
  <c r="CJ1" i="26" s="1"/>
  <c r="CK1" i="26" s="1"/>
  <c r="CL1" i="26" s="1"/>
  <c r="CM1" i="26" s="1"/>
  <c r="CN1" i="26" s="1"/>
  <c r="CO1" i="26" s="1"/>
  <c r="BB14" i="6"/>
  <c r="AA16" i="6" s="1"/>
  <c r="BA14" i="6"/>
  <c r="Z16" i="6" s="1"/>
  <c r="AZ14" i="6"/>
  <c r="Y16" i="6" s="1"/>
  <c r="AY14" i="6"/>
  <c r="X16" i="6" s="1"/>
  <c r="AX14" i="6"/>
  <c r="W16" i="6" s="1"/>
  <c r="AW14" i="6"/>
  <c r="V16" i="6" s="1"/>
  <c r="AV14" i="6"/>
  <c r="U16" i="6" s="1"/>
  <c r="AU14" i="6"/>
  <c r="T16" i="6" s="1"/>
  <c r="AT14" i="6"/>
  <c r="S16" i="6" s="1"/>
  <c r="AS14" i="6"/>
  <c r="R16" i="6" s="1"/>
  <c r="Y14" i="6"/>
  <c r="X14" i="6"/>
  <c r="W14" i="6"/>
  <c r="V14" i="6"/>
  <c r="U14" i="6"/>
  <c r="T14" i="6"/>
  <c r="S14" i="6"/>
  <c r="R14" i="6"/>
  <c r="Q14" i="6"/>
  <c r="P14" i="6"/>
  <c r="O14" i="6"/>
  <c r="N14" i="6"/>
  <c r="M14" i="6"/>
  <c r="L14" i="6"/>
  <c r="K14" i="6"/>
  <c r="J14" i="6"/>
  <c r="I14" i="6"/>
  <c r="H14" i="6"/>
  <c r="G14" i="6"/>
  <c r="F14" i="6"/>
  <c r="E14" i="6"/>
  <c r="D14" i="6"/>
  <c r="C14" i="6"/>
  <c r="BB13" i="6"/>
  <c r="BA13" i="6"/>
  <c r="AZ13" i="6"/>
  <c r="AY13" i="6"/>
  <c r="AX13" i="6"/>
  <c r="AW13" i="6"/>
  <c r="AV13" i="6"/>
  <c r="AU13" i="6"/>
  <c r="AT13" i="6"/>
  <c r="AS13" i="6"/>
  <c r="Y13" i="6"/>
  <c r="X13" i="6"/>
  <c r="W13" i="6"/>
  <c r="V13" i="6"/>
  <c r="U13" i="6"/>
  <c r="T13" i="6"/>
  <c r="S13" i="6"/>
  <c r="R13" i="6"/>
  <c r="Q13" i="6"/>
  <c r="P13" i="6"/>
  <c r="O13" i="6"/>
  <c r="N13" i="6"/>
  <c r="M13" i="6"/>
  <c r="L13" i="6"/>
  <c r="K13" i="6"/>
  <c r="J13" i="6"/>
  <c r="I13" i="6"/>
  <c r="H13" i="6"/>
  <c r="G13" i="6"/>
  <c r="F13" i="6"/>
  <c r="E13" i="6"/>
  <c r="D13" i="6"/>
  <c r="C13" i="6"/>
  <c r="B13" i="6"/>
  <c r="CO9" i="6"/>
  <c r="AK18" i="6" s="1"/>
  <c r="CN9" i="6"/>
  <c r="AJ18" i="6" s="1"/>
  <c r="CM9" i="6"/>
  <c r="AI18" i="6" s="1"/>
  <c r="CL9" i="6"/>
  <c r="AH18" i="6" s="1"/>
  <c r="CK9" i="6"/>
  <c r="AG18" i="6" s="1"/>
  <c r="CJ9" i="6"/>
  <c r="AF18" i="6" s="1"/>
  <c r="CI9" i="6"/>
  <c r="AE18" i="6" s="1"/>
  <c r="CH9" i="6"/>
  <c r="AD18" i="6" s="1"/>
  <c r="CG9" i="6"/>
  <c r="AC18" i="6" s="1"/>
  <c r="CF9" i="6"/>
  <c r="AB18" i="6" s="1"/>
  <c r="CE9" i="6"/>
  <c r="AA18" i="6" s="1"/>
  <c r="CD9" i="6"/>
  <c r="Z18" i="6" s="1"/>
  <c r="CC9" i="6"/>
  <c r="Y18" i="6" s="1"/>
  <c r="CB9" i="6"/>
  <c r="X18" i="6" s="1"/>
  <c r="CA9" i="6"/>
  <c r="W18" i="6" s="1"/>
  <c r="BZ9" i="6"/>
  <c r="V18" i="6" s="1"/>
  <c r="BY9" i="6"/>
  <c r="U18" i="6" s="1"/>
  <c r="BX9" i="6"/>
  <c r="T18" i="6" s="1"/>
  <c r="BW9" i="6"/>
  <c r="S18" i="6" s="1"/>
  <c r="BV9" i="6"/>
  <c r="R18" i="6" s="1"/>
  <c r="BU9" i="6"/>
  <c r="Q18" i="6" s="1"/>
  <c r="BT9" i="6"/>
  <c r="P18" i="6" s="1"/>
  <c r="BR9" i="6"/>
  <c r="AJ17" i="6" s="1"/>
  <c r="BQ9" i="6"/>
  <c r="AI17" i="6" s="1"/>
  <c r="BP9" i="6"/>
  <c r="AH17" i="6" s="1"/>
  <c r="BO9" i="6"/>
  <c r="AG17" i="6" s="1"/>
  <c r="BN9" i="6"/>
  <c r="AF17" i="6" s="1"/>
  <c r="BM9" i="6"/>
  <c r="AE17" i="6" s="1"/>
  <c r="BL9" i="6"/>
  <c r="AD17" i="6" s="1"/>
  <c r="BK9" i="6"/>
  <c r="AC17" i="6" s="1"/>
  <c r="BJ9" i="6"/>
  <c r="AB17" i="6" s="1"/>
  <c r="BI9" i="6"/>
  <c r="AA17" i="6" s="1"/>
  <c r="BH9" i="6"/>
  <c r="Z17" i="6" s="1"/>
  <c r="BG9" i="6"/>
  <c r="Y17" i="6" s="1"/>
  <c r="BF9" i="6"/>
  <c r="X17" i="6" s="1"/>
  <c r="BE9" i="6"/>
  <c r="W17" i="6" s="1"/>
  <c r="BB9" i="6"/>
  <c r="BA9" i="6"/>
  <c r="AZ9" i="6"/>
  <c r="AY9" i="6"/>
  <c r="AX9" i="6"/>
  <c r="AW9" i="6"/>
  <c r="AV9" i="6"/>
  <c r="AU9" i="6"/>
  <c r="AT9" i="6"/>
  <c r="AS9" i="6"/>
  <c r="Y9" i="6"/>
  <c r="X9" i="6"/>
  <c r="W9" i="6"/>
  <c r="V9" i="6"/>
  <c r="U9" i="6"/>
  <c r="T9" i="6"/>
  <c r="S9" i="6"/>
  <c r="R9" i="6"/>
  <c r="Q9" i="6"/>
  <c r="P9" i="6"/>
  <c r="O9" i="6"/>
  <c r="N9" i="6"/>
  <c r="M9" i="6"/>
  <c r="L9" i="6"/>
  <c r="K9" i="6"/>
  <c r="J9" i="6"/>
  <c r="I9" i="6"/>
  <c r="H9" i="6"/>
  <c r="G9" i="6"/>
  <c r="F9" i="6"/>
  <c r="E9" i="6"/>
  <c r="D9" i="6"/>
  <c r="C9" i="6"/>
  <c r="BB8" i="6"/>
  <c r="BA8" i="6"/>
  <c r="AZ8" i="6"/>
  <c r="AY8" i="6"/>
  <c r="AX8" i="6"/>
  <c r="AW8" i="6"/>
  <c r="AV8" i="6"/>
  <c r="AU8" i="6"/>
  <c r="AT8" i="6"/>
  <c r="AS8" i="6"/>
  <c r="Y8" i="6"/>
  <c r="X8" i="6"/>
  <c r="W8" i="6"/>
  <c r="V8" i="6"/>
  <c r="U8" i="6"/>
  <c r="T8" i="6"/>
  <c r="S8" i="6"/>
  <c r="R8" i="6"/>
  <c r="Q8" i="6"/>
  <c r="P8" i="6"/>
  <c r="O8" i="6"/>
  <c r="N8" i="6"/>
  <c r="M8" i="6"/>
  <c r="L8" i="6"/>
  <c r="K8" i="6"/>
  <c r="J8" i="6"/>
  <c r="I8" i="6"/>
  <c r="H8" i="6"/>
  <c r="G8" i="6"/>
  <c r="F8" i="6"/>
  <c r="E8" i="6"/>
  <c r="D8" i="6"/>
  <c r="C8" i="6"/>
  <c r="B8" i="6"/>
  <c r="BU1" i="6"/>
  <c r="BV1" i="6" s="1"/>
  <c r="BW1" i="6" s="1"/>
  <c r="BX1" i="6" s="1"/>
  <c r="BY1" i="6" s="1"/>
  <c r="BZ1" i="6" s="1"/>
  <c r="CA1" i="6" s="1"/>
  <c r="CB1" i="6" s="1"/>
  <c r="CC1" i="6" s="1"/>
  <c r="CD1" i="6" s="1"/>
  <c r="CE1" i="6" s="1"/>
  <c r="CF1" i="6" s="1"/>
  <c r="CG1" i="6" s="1"/>
  <c r="CH1" i="6" s="1"/>
  <c r="CI1" i="6" s="1"/>
  <c r="CJ1" i="6" s="1"/>
  <c r="CK1" i="6" s="1"/>
  <c r="CL1" i="6" s="1"/>
  <c r="CM1" i="6" s="1"/>
  <c r="CN1" i="6" s="1"/>
  <c r="CO1" i="6" s="1"/>
  <c r="Y48" i="20"/>
  <c r="Y4" i="20" s="1"/>
  <c r="X48" i="20"/>
  <c r="X4" i="20" s="1"/>
  <c r="W48" i="20"/>
  <c r="I38" i="20"/>
  <c r="H38" i="20"/>
  <c r="T37" i="20"/>
  <c r="S37" i="20"/>
  <c r="R37" i="20"/>
  <c r="Q37" i="20"/>
  <c r="P37" i="20"/>
  <c r="O37" i="20"/>
  <c r="N37" i="20"/>
  <c r="M37" i="20"/>
  <c r="L37" i="20"/>
  <c r="K37" i="20"/>
  <c r="J37" i="20"/>
  <c r="I37" i="20"/>
  <c r="H37" i="20"/>
  <c r="G37" i="20"/>
  <c r="F37" i="20"/>
  <c r="E37" i="20"/>
  <c r="D37" i="20"/>
  <c r="C37" i="20"/>
  <c r="B37" i="20"/>
  <c r="M29" i="20"/>
  <c r="BR28" i="20"/>
  <c r="BM28" i="20"/>
  <c r="AT28" i="20"/>
  <c r="CP27" i="20"/>
  <c r="CQ29" i="20" s="1"/>
  <c r="CO27" i="20"/>
  <c r="CN27" i="20"/>
  <c r="CM27" i="20"/>
  <c r="CL27" i="20"/>
  <c r="CK27" i="20"/>
  <c r="CJ27" i="20"/>
  <c r="CI27" i="20"/>
  <c r="CH27" i="20"/>
  <c r="CG27" i="20"/>
  <c r="CF27" i="20"/>
  <c r="CE27" i="20"/>
  <c r="CD27" i="20"/>
  <c r="CC27" i="20"/>
  <c r="CB27" i="20"/>
  <c r="CA27" i="20"/>
  <c r="BZ27" i="20"/>
  <c r="BY27" i="20"/>
  <c r="BX27" i="20"/>
  <c r="BW27" i="20"/>
  <c r="BV27" i="20"/>
  <c r="BU27" i="20"/>
  <c r="BR27" i="20"/>
  <c r="BR29" i="20" s="1"/>
  <c r="BQ27" i="20"/>
  <c r="BP27" i="20"/>
  <c r="BO27" i="20"/>
  <c r="BN27" i="20"/>
  <c r="BM27" i="20"/>
  <c r="BL27" i="20"/>
  <c r="BM29" i="20" s="1"/>
  <c r="BK27" i="20"/>
  <c r="BJ27" i="20"/>
  <c r="BI27" i="20"/>
  <c r="BH27" i="20"/>
  <c r="BG27" i="20"/>
  <c r="BG28" i="20" s="1"/>
  <c r="BF27" i="20"/>
  <c r="BF28" i="20" s="1"/>
  <c r="BE27" i="20"/>
  <c r="BA27" i="20"/>
  <c r="AZ27" i="20"/>
  <c r="BA29" i="20" s="1"/>
  <c r="AY27" i="20"/>
  <c r="AX27" i="20"/>
  <c r="AW27" i="20"/>
  <c r="AV27" i="20"/>
  <c r="AU27" i="20"/>
  <c r="AT27" i="20"/>
  <c r="AS27" i="20"/>
  <c r="AR27" i="20"/>
  <c r="Y27" i="20"/>
  <c r="Y28" i="20" s="1"/>
  <c r="X27" i="20"/>
  <c r="W27" i="20"/>
  <c r="V27" i="20"/>
  <c r="U27" i="20"/>
  <c r="T27" i="20"/>
  <c r="T28" i="20" s="1"/>
  <c r="S27" i="20"/>
  <c r="S29" i="20" s="1"/>
  <c r="R27" i="20"/>
  <c r="Q27" i="20"/>
  <c r="P27" i="20"/>
  <c r="O27" i="20"/>
  <c r="N27" i="20"/>
  <c r="O28" i="20" s="1"/>
  <c r="M27" i="20"/>
  <c r="L27" i="20"/>
  <c r="K27" i="20"/>
  <c r="J27" i="20"/>
  <c r="I27" i="20"/>
  <c r="H27" i="20"/>
  <c r="G27" i="20"/>
  <c r="F27" i="20"/>
  <c r="E27" i="20"/>
  <c r="D27" i="20"/>
  <c r="D28" i="20" s="1"/>
  <c r="C27" i="20"/>
  <c r="C29" i="20" s="1"/>
  <c r="B27" i="20"/>
  <c r="P21" i="20"/>
  <c r="P22" i="20" s="1"/>
  <c r="BA18" i="20"/>
  <c r="AZ18" i="20"/>
  <c r="AY18" i="20"/>
  <c r="AX18" i="20"/>
  <c r="AW18" i="20"/>
  <c r="AV18" i="20"/>
  <c r="AU18" i="20"/>
  <c r="AT18" i="20"/>
  <c r="AS18" i="20"/>
  <c r="AR18" i="20"/>
  <c r="Y18" i="20"/>
  <c r="X18" i="20"/>
  <c r="W18" i="20"/>
  <c r="V18" i="20"/>
  <c r="U18" i="20"/>
  <c r="T18" i="20"/>
  <c r="S18" i="20"/>
  <c r="R18" i="20"/>
  <c r="Q18" i="20"/>
  <c r="P18" i="20"/>
  <c r="O18" i="20"/>
  <c r="N18" i="20"/>
  <c r="M18" i="20"/>
  <c r="L18" i="20"/>
  <c r="K18" i="20"/>
  <c r="J18" i="20"/>
  <c r="I18" i="20"/>
  <c r="H18" i="20"/>
  <c r="G18" i="20"/>
  <c r="F18" i="20"/>
  <c r="E18" i="20"/>
  <c r="D18" i="20"/>
  <c r="C18" i="20"/>
  <c r="CP13" i="20"/>
  <c r="CO13" i="20"/>
  <c r="CN13" i="20"/>
  <c r="CM13" i="20"/>
  <c r="CL13" i="20"/>
  <c r="CK13" i="20"/>
  <c r="CJ13" i="20"/>
  <c r="CI13" i="20"/>
  <c r="CH13" i="20"/>
  <c r="CG13" i="20"/>
  <c r="CF13" i="20"/>
  <c r="CE13" i="20"/>
  <c r="CD13" i="20"/>
  <c r="CC13" i="20"/>
  <c r="CB13" i="20"/>
  <c r="CA13" i="20"/>
  <c r="BZ13" i="20"/>
  <c r="BY13" i="20"/>
  <c r="BX13" i="20"/>
  <c r="BW13" i="20"/>
  <c r="BV13" i="20"/>
  <c r="BU13" i="20"/>
  <c r="BR13" i="20"/>
  <c r="BQ13" i="20"/>
  <c r="BP13" i="20"/>
  <c r="BO13" i="20"/>
  <c r="BN13" i="20"/>
  <c r="BM13" i="20"/>
  <c r="BL13" i="20"/>
  <c r="BK13" i="20"/>
  <c r="BJ13" i="20"/>
  <c r="BI13" i="20"/>
  <c r="BH13" i="20"/>
  <c r="BG13" i="20"/>
  <c r="BF13" i="20"/>
  <c r="BE13" i="20"/>
  <c r="BA13" i="20"/>
  <c r="AZ13" i="20"/>
  <c r="AY13" i="20"/>
  <c r="AX13" i="20"/>
  <c r="AW13" i="20"/>
  <c r="AV13" i="20"/>
  <c r="AU13" i="20"/>
  <c r="AT13" i="20"/>
  <c r="AS13" i="20"/>
  <c r="AR13" i="20"/>
  <c r="Y13" i="20"/>
  <c r="X13" i="20"/>
  <c r="W13" i="20"/>
  <c r="V13" i="20"/>
  <c r="U13" i="20"/>
  <c r="T13" i="20"/>
  <c r="S13" i="20"/>
  <c r="R13" i="20"/>
  <c r="Q13" i="20"/>
  <c r="P13" i="20"/>
  <c r="O13" i="20"/>
  <c r="N13" i="20"/>
  <c r="M13" i="20"/>
  <c r="L13" i="20"/>
  <c r="K13" i="20"/>
  <c r="J13" i="20"/>
  <c r="I13" i="20"/>
  <c r="H13" i="20"/>
  <c r="G13" i="20"/>
  <c r="F13" i="20"/>
  <c r="E13" i="20"/>
  <c r="D13" i="20"/>
  <c r="C13" i="20"/>
  <c r="CP8" i="20"/>
  <c r="CO8" i="20"/>
  <c r="CN8" i="20"/>
  <c r="CM8" i="20"/>
  <c r="CL8" i="20"/>
  <c r="CL21" i="20" s="1"/>
  <c r="CL22" i="20" s="1"/>
  <c r="CK8" i="20"/>
  <c r="CJ8" i="20"/>
  <c r="CI8" i="20"/>
  <c r="CH8" i="20"/>
  <c r="CH21" i="20" s="1"/>
  <c r="CH22" i="20" s="1"/>
  <c r="CG8" i="20"/>
  <c r="CF8" i="20"/>
  <c r="CE8" i="20"/>
  <c r="CD8" i="20"/>
  <c r="CC8" i="20"/>
  <c r="CB8" i="20"/>
  <c r="CA8" i="20"/>
  <c r="BZ8" i="20"/>
  <c r="BZ21" i="20" s="1"/>
  <c r="BZ22" i="20" s="1"/>
  <c r="BY8" i="20"/>
  <c r="BX8" i="20"/>
  <c r="BW8" i="20"/>
  <c r="BV8" i="20"/>
  <c r="BV21" i="20" s="1"/>
  <c r="BV22" i="20" s="1"/>
  <c r="BU8" i="20"/>
  <c r="BR8" i="20"/>
  <c r="BQ8" i="20"/>
  <c r="BP8" i="20"/>
  <c r="BP21" i="20" s="1"/>
  <c r="BP22" i="20" s="1"/>
  <c r="BO8" i="20"/>
  <c r="BN8" i="20"/>
  <c r="BM8" i="20"/>
  <c r="BL8" i="20"/>
  <c r="BL21" i="20" s="1"/>
  <c r="BL22" i="20" s="1"/>
  <c r="BK8" i="20"/>
  <c r="BJ8" i="20"/>
  <c r="BI8" i="20"/>
  <c r="BH8" i="20"/>
  <c r="BH21" i="20" s="1"/>
  <c r="BH22" i="20" s="1"/>
  <c r="BG8" i="20"/>
  <c r="BF8" i="20"/>
  <c r="BE8" i="20"/>
  <c r="BE21" i="20" s="1"/>
  <c r="BE22" i="20" s="1"/>
  <c r="BA8" i="20"/>
  <c r="BA21" i="20" s="1"/>
  <c r="BA22" i="20" s="1"/>
  <c r="AZ8" i="20"/>
  <c r="AY8" i="20"/>
  <c r="AX8" i="20"/>
  <c r="AX21" i="20" s="1"/>
  <c r="AX22" i="20" s="1"/>
  <c r="AW8" i="20"/>
  <c r="AW21" i="20" s="1"/>
  <c r="AW22" i="20" s="1"/>
  <c r="AV8" i="20"/>
  <c r="AU8" i="20"/>
  <c r="AT8" i="20"/>
  <c r="AS8" i="20"/>
  <c r="AS21" i="20" s="1"/>
  <c r="AS22" i="20" s="1"/>
  <c r="AR8" i="20"/>
  <c r="Y8" i="20"/>
  <c r="X8" i="20"/>
  <c r="W8" i="20"/>
  <c r="W21" i="20" s="1"/>
  <c r="W22" i="20" s="1"/>
  <c r="V8" i="20"/>
  <c r="U8" i="20"/>
  <c r="T8" i="20"/>
  <c r="T21" i="20" s="1"/>
  <c r="T22" i="20" s="1"/>
  <c r="S8" i="20"/>
  <c r="S21" i="20" s="1"/>
  <c r="S22" i="20" s="1"/>
  <c r="R8" i="20"/>
  <c r="Q8" i="20"/>
  <c r="P8" i="20"/>
  <c r="O8" i="20"/>
  <c r="O21" i="20" s="1"/>
  <c r="O22" i="20" s="1"/>
  <c r="N8" i="20"/>
  <c r="M8" i="20"/>
  <c r="L8" i="20"/>
  <c r="K8" i="20"/>
  <c r="K21" i="20" s="1"/>
  <c r="K22" i="20" s="1"/>
  <c r="J8" i="20"/>
  <c r="I8" i="20"/>
  <c r="H8" i="20"/>
  <c r="G8" i="20"/>
  <c r="G21" i="20" s="1"/>
  <c r="G22" i="20" s="1"/>
  <c r="F8" i="20"/>
  <c r="E8" i="20"/>
  <c r="D8" i="20"/>
  <c r="D21" i="20" s="1"/>
  <c r="D22" i="20" s="1"/>
  <c r="C8" i="20"/>
  <c r="C21" i="20" s="1"/>
  <c r="C22" i="20" s="1"/>
  <c r="CP4" i="20"/>
  <c r="CO4" i="20"/>
  <c r="CN4" i="20"/>
  <c r="CM4" i="20"/>
  <c r="CL4" i="20"/>
  <c r="CK4" i="20"/>
  <c r="CJ4" i="20"/>
  <c r="CI4" i="20"/>
  <c r="CH4" i="20"/>
  <c r="CG4" i="20"/>
  <c r="CF4" i="20"/>
  <c r="CE4" i="20"/>
  <c r="CD4" i="20"/>
  <c r="CC4" i="20"/>
  <c r="CB4" i="20"/>
  <c r="CA4" i="20"/>
  <c r="BZ4" i="20"/>
  <c r="BY4" i="20"/>
  <c r="BX4" i="20"/>
  <c r="BW4" i="20"/>
  <c r="BV4" i="20"/>
  <c r="BU4" i="20"/>
  <c r="BR4" i="20"/>
  <c r="BQ4" i="20"/>
  <c r="BP4" i="20"/>
  <c r="BO4" i="20"/>
  <c r="BN4" i="20"/>
  <c r="BM4" i="20"/>
  <c r="BL4" i="20"/>
  <c r="BK4" i="20"/>
  <c r="BJ4" i="20"/>
  <c r="BI4" i="20"/>
  <c r="BH4" i="20"/>
  <c r="BG4" i="20"/>
  <c r="BF4" i="20"/>
  <c r="BE4" i="20"/>
  <c r="BA4" i="20"/>
  <c r="AZ4" i="20"/>
  <c r="AY4" i="20"/>
  <c r="AX4" i="20"/>
  <c r="AW4" i="20"/>
  <c r="AV4" i="20"/>
  <c r="AU4" i="20"/>
  <c r="AT4" i="20"/>
  <c r="AS4" i="20"/>
  <c r="AR4" i="20"/>
  <c r="W4" i="20"/>
  <c r="V4" i="20"/>
  <c r="U4" i="20"/>
  <c r="T4" i="20"/>
  <c r="S4" i="20"/>
  <c r="R4" i="20"/>
  <c r="Q4" i="20"/>
  <c r="P4" i="20"/>
  <c r="O4" i="20"/>
  <c r="N4" i="20"/>
  <c r="M4" i="20"/>
  <c r="L4" i="20"/>
  <c r="K4" i="20"/>
  <c r="J4" i="20"/>
  <c r="I4" i="20"/>
  <c r="H4" i="20"/>
  <c r="G4" i="20"/>
  <c r="F4" i="20"/>
  <c r="E4" i="20"/>
  <c r="D4" i="20"/>
  <c r="C4" i="20"/>
  <c r="B4" i="20"/>
  <c r="BV1" i="20"/>
  <c r="BW1" i="20" s="1"/>
  <c r="BX1" i="20" s="1"/>
  <c r="BY1" i="20" s="1"/>
  <c r="BZ1" i="20" s="1"/>
  <c r="CA1" i="20" s="1"/>
  <c r="CB1" i="20" s="1"/>
  <c r="CC1" i="20" s="1"/>
  <c r="CD1" i="20" s="1"/>
  <c r="CE1" i="20" s="1"/>
  <c r="CF1" i="20" s="1"/>
  <c r="CG1" i="20" s="1"/>
  <c r="CH1" i="20" s="1"/>
  <c r="CI1" i="20" s="1"/>
  <c r="CJ1" i="20" s="1"/>
  <c r="CK1" i="20" s="1"/>
  <c r="CL1" i="20" s="1"/>
  <c r="CM1" i="20" s="1"/>
  <c r="CN1" i="20" s="1"/>
  <c r="CO1" i="20" s="1"/>
  <c r="CP1" i="20" s="1"/>
  <c r="AK10" i="7"/>
  <c r="AJ10" i="7"/>
  <c r="AI10" i="7"/>
  <c r="AH10" i="7"/>
  <c r="AG10" i="7"/>
  <c r="AF10" i="7"/>
  <c r="AE10" i="7"/>
  <c r="AD10" i="7"/>
  <c r="AC10" i="7"/>
  <c r="AB10" i="7"/>
  <c r="AA10" i="7"/>
  <c r="Z10" i="7"/>
  <c r="Y10" i="7"/>
  <c r="X10" i="7"/>
  <c r="W10" i="7"/>
  <c r="V10" i="7"/>
  <c r="U10" i="7"/>
  <c r="T10" i="7"/>
  <c r="S10" i="7"/>
  <c r="R10" i="7"/>
  <c r="Q10" i="7"/>
  <c r="P10" i="7"/>
  <c r="AA9" i="7"/>
  <c r="Z9" i="7"/>
  <c r="Y9" i="7"/>
  <c r="X9" i="7"/>
  <c r="W9" i="7"/>
  <c r="V9" i="7"/>
  <c r="U9" i="7"/>
  <c r="T9" i="7"/>
  <c r="S9" i="7"/>
  <c r="R9" i="7"/>
  <c r="Q9" i="7"/>
  <c r="P9" i="7"/>
  <c r="O9" i="7"/>
  <c r="N9" i="7"/>
  <c r="M9" i="7"/>
  <c r="L9" i="7"/>
  <c r="K9" i="7"/>
  <c r="J9" i="7"/>
  <c r="I9" i="7"/>
  <c r="H9" i="7"/>
  <c r="G9" i="7"/>
  <c r="F9" i="7"/>
  <c r="E9" i="7"/>
  <c r="D9" i="7"/>
  <c r="C9" i="7"/>
  <c r="B9" i="7"/>
  <c r="M28" i="22"/>
  <c r="K28" i="22"/>
  <c r="O26" i="22"/>
  <c r="L26" i="22"/>
  <c r="I26" i="22"/>
  <c r="H26" i="22"/>
  <c r="E26" i="22"/>
  <c r="D26" i="22"/>
  <c r="M17" i="22"/>
  <c r="I17" i="22"/>
  <c r="G17" i="22"/>
  <c r="L16" i="22"/>
  <c r="K16" i="22"/>
  <c r="H16" i="22"/>
  <c r="G16" i="22"/>
  <c r="E16" i="22"/>
  <c r="D16" i="22"/>
  <c r="AA14" i="22"/>
  <c r="Z14" i="22"/>
  <c r="Y14" i="22"/>
  <c r="X14" i="22"/>
  <c r="W14" i="22"/>
  <c r="V14" i="22"/>
  <c r="U14" i="22"/>
  <c r="T14" i="22"/>
  <c r="S14" i="22"/>
  <c r="R14" i="22"/>
  <c r="Q14" i="22"/>
  <c r="P14" i="22"/>
  <c r="O14" i="22"/>
  <c r="N14" i="22"/>
  <c r="M14" i="22"/>
  <c r="L14" i="22"/>
  <c r="K14" i="22"/>
  <c r="J14" i="22"/>
  <c r="I14" i="22"/>
  <c r="H14" i="22"/>
  <c r="G14" i="22"/>
  <c r="F14" i="22"/>
  <c r="E14" i="22"/>
  <c r="D14" i="22"/>
  <c r="C14" i="22"/>
  <c r="B14" i="22"/>
  <c r="AK8" i="22"/>
  <c r="AJ8" i="22"/>
  <c r="AI8" i="22"/>
  <c r="AH8" i="22"/>
  <c r="AG8" i="22"/>
  <c r="AF8" i="22"/>
  <c r="AE8" i="22"/>
  <c r="AD8" i="22"/>
  <c r="AC8" i="22"/>
  <c r="AB8" i="22"/>
  <c r="AA8" i="22"/>
  <c r="AA16" i="22" s="1"/>
  <c r="Z8" i="22"/>
  <c r="Z28" i="22" s="1"/>
  <c r="Y8" i="22"/>
  <c r="Y26" i="22" s="1"/>
  <c r="X8" i="22"/>
  <c r="X17" i="22" s="1"/>
  <c r="W8" i="22"/>
  <c r="W16" i="22" s="1"/>
  <c r="V8" i="22"/>
  <c r="V28" i="22" s="1"/>
  <c r="U8" i="22"/>
  <c r="U26" i="22" s="1"/>
  <c r="T8" i="22"/>
  <c r="T17" i="22" s="1"/>
  <c r="S8" i="22"/>
  <c r="S16" i="22" s="1"/>
  <c r="R8" i="22"/>
  <c r="R28" i="22" s="1"/>
  <c r="Q8" i="22"/>
  <c r="Q26" i="22" s="1"/>
  <c r="P8" i="22"/>
  <c r="P17" i="22" s="1"/>
  <c r="O8" i="22"/>
  <c r="N8" i="22"/>
  <c r="M8" i="22"/>
  <c r="M26" i="22" s="1"/>
  <c r="L8" i="22"/>
  <c r="L28" i="22" s="1"/>
  <c r="K8" i="22"/>
  <c r="K17" i="22" s="1"/>
  <c r="J8" i="22"/>
  <c r="I8" i="22"/>
  <c r="I16" i="22" s="1"/>
  <c r="H8" i="22"/>
  <c r="H28" i="22" s="1"/>
  <c r="G8" i="22"/>
  <c r="F8" i="22"/>
  <c r="F28" i="22" s="1"/>
  <c r="E8" i="22"/>
  <c r="E28" i="22" s="1"/>
  <c r="D8" i="22"/>
  <c r="D28" i="22" s="1"/>
  <c r="C8" i="22"/>
  <c r="B8" i="22"/>
  <c r="BI16" i="24" l="1"/>
  <c r="BI15" i="24"/>
  <c r="BM14" i="24"/>
  <c r="BQ15" i="24"/>
  <c r="BV16" i="24"/>
  <c r="S27" i="24" s="1"/>
  <c r="AU14" i="24"/>
  <c r="U20" i="24" s="1"/>
  <c r="AY15" i="24"/>
  <c r="Y23" i="24" s="1"/>
  <c r="BQ16" i="24"/>
  <c r="W14" i="24"/>
  <c r="W19" i="24" s="1"/>
  <c r="W15" i="24"/>
  <c r="W22" i="24" s="1"/>
  <c r="AY16" i="24"/>
  <c r="Y26" i="24" s="1"/>
  <c r="AR15" i="24"/>
  <c r="R23" i="24" s="1"/>
  <c r="BJ15" i="24"/>
  <c r="AR16" i="24"/>
  <c r="R26" i="24" s="1"/>
  <c r="BJ16" i="24"/>
  <c r="B14" i="24"/>
  <c r="B19" i="24" s="1"/>
  <c r="J15" i="24"/>
  <c r="J22" i="24" s="1"/>
  <c r="AU15" i="24"/>
  <c r="U23" i="24" s="1"/>
  <c r="BE15" i="24"/>
  <c r="BM15" i="24"/>
  <c r="J16" i="24"/>
  <c r="J25" i="24" s="1"/>
  <c r="BE16" i="24"/>
  <c r="CL16" i="24"/>
  <c r="AI27" i="24" s="1"/>
  <c r="B15" i="24"/>
  <c r="B22" i="24" s="1"/>
  <c r="R16" i="24"/>
  <c r="R25" i="24" s="1"/>
  <c r="G15" i="24"/>
  <c r="G22" i="24" s="1"/>
  <c r="AZ15" i="24"/>
  <c r="Z23" i="24" s="1"/>
  <c r="AZ16" i="24"/>
  <c r="Z26" i="24" s="1"/>
  <c r="G14" i="24"/>
  <c r="G19" i="24" s="1"/>
  <c r="AE21" i="24"/>
  <c r="R15" i="24"/>
  <c r="R22" i="24" s="1"/>
  <c r="AV15" i="24"/>
  <c r="V23" i="24" s="1"/>
  <c r="BF15" i="24"/>
  <c r="BN15" i="24"/>
  <c r="O16" i="24"/>
  <c r="O25" i="24" s="1"/>
  <c r="AV16" i="24"/>
  <c r="V26" i="24" s="1"/>
  <c r="BF16" i="24"/>
  <c r="BN16" i="24"/>
  <c r="G28" i="20"/>
  <c r="O29" i="20"/>
  <c r="W28" i="20"/>
  <c r="AW28" i="20"/>
  <c r="BH28" i="20"/>
  <c r="P28" i="20"/>
  <c r="H21" i="20"/>
  <c r="H22" i="20" s="1"/>
  <c r="L21" i="20"/>
  <c r="L22" i="20" s="1"/>
  <c r="L42" i="20" s="1"/>
  <c r="X21" i="20"/>
  <c r="X22" i="20" s="1"/>
  <c r="AT21" i="20"/>
  <c r="AT22" i="20" s="1"/>
  <c r="BI21" i="20"/>
  <c r="BI22" i="20" s="1"/>
  <c r="BI33" i="20" s="1"/>
  <c r="AA35" i="20" s="1"/>
  <c r="BM21" i="20"/>
  <c r="BM22" i="20" s="1"/>
  <c r="BM41" i="20" s="1"/>
  <c r="AE44" i="20" s="1"/>
  <c r="BQ21" i="20"/>
  <c r="BQ22" i="20" s="1"/>
  <c r="AT29" i="20"/>
  <c r="BI29" i="20"/>
  <c r="W29" i="20"/>
  <c r="W33" i="20" s="1"/>
  <c r="C28" i="20"/>
  <c r="K29" i="20"/>
  <c r="K42" i="20" s="1"/>
  <c r="S28" i="20"/>
  <c r="AS29" i="20"/>
  <c r="BA28" i="20"/>
  <c r="BP28" i="20"/>
  <c r="AX28" i="20"/>
  <c r="F21" i="20"/>
  <c r="F22" i="20" s="1"/>
  <c r="J21" i="20"/>
  <c r="J22" i="20" s="1"/>
  <c r="N21" i="20"/>
  <c r="N22" i="20" s="1"/>
  <c r="R21" i="20"/>
  <c r="R22" i="20" s="1"/>
  <c r="R42" i="20" s="1"/>
  <c r="V21" i="20"/>
  <c r="V22" i="20" s="1"/>
  <c r="AR21" i="20"/>
  <c r="AR22" i="20" s="1"/>
  <c r="AV21" i="20"/>
  <c r="AV22" i="20" s="1"/>
  <c r="AZ21" i="20"/>
  <c r="AZ22" i="20" s="1"/>
  <c r="AZ33" i="20" s="1"/>
  <c r="Z34" i="20" s="1"/>
  <c r="BG21" i="20"/>
  <c r="BG22" i="20" s="1"/>
  <c r="BK21" i="20"/>
  <c r="BK22" i="20" s="1"/>
  <c r="BO21" i="20"/>
  <c r="BO22" i="20" s="1"/>
  <c r="K28" i="20"/>
  <c r="AS28" i="20"/>
  <c r="BI28" i="20"/>
  <c r="G29" i="20"/>
  <c r="G33" i="20" s="1"/>
  <c r="AW29" i="20"/>
  <c r="AW41" i="20" s="1"/>
  <c r="W43" i="20" s="1"/>
  <c r="K26" i="22"/>
  <c r="C42" i="20"/>
  <c r="C33" i="20"/>
  <c r="G42" i="20"/>
  <c r="K33" i="20"/>
  <c r="O42" i="20"/>
  <c r="O33" i="20"/>
  <c r="S42" i="20"/>
  <c r="S33" i="20"/>
  <c r="AS33" i="20"/>
  <c r="S34" i="20" s="1"/>
  <c r="AS41" i="20"/>
  <c r="BA33" i="20"/>
  <c r="AA34" i="20" s="1"/>
  <c r="BA41" i="20"/>
  <c r="AA43" i="20" s="1"/>
  <c r="BP33" i="20"/>
  <c r="AH35" i="20" s="1"/>
  <c r="B26" i="22"/>
  <c r="B16" i="22"/>
  <c r="F26" i="22"/>
  <c r="F16" i="22"/>
  <c r="F17" i="22"/>
  <c r="J26" i="22"/>
  <c r="J16" i="22"/>
  <c r="J28" i="22"/>
  <c r="J17" i="22"/>
  <c r="N26" i="22"/>
  <c r="N16" i="22"/>
  <c r="N28" i="22"/>
  <c r="B17" i="22"/>
  <c r="AT33" i="20"/>
  <c r="T34" i="20" s="1"/>
  <c r="AT41" i="20"/>
  <c r="T43" i="20" s="1"/>
  <c r="BI41" i="20"/>
  <c r="AA44" i="20" s="1"/>
  <c r="BM33" i="20"/>
  <c r="AE35" i="20" s="1"/>
  <c r="C26" i="22"/>
  <c r="C28" i="22"/>
  <c r="C16" i="22"/>
  <c r="G28" i="22"/>
  <c r="G26" i="22"/>
  <c r="O28" i="22"/>
  <c r="O16" i="22"/>
  <c r="O17" i="22"/>
  <c r="C17" i="22"/>
  <c r="N17" i="22"/>
  <c r="B28" i="22"/>
  <c r="N33" i="20"/>
  <c r="N42" i="20"/>
  <c r="BO41" i="20"/>
  <c r="AG44" i="20" s="1"/>
  <c r="D42" i="20"/>
  <c r="M16" i="22"/>
  <c r="E17" i="22"/>
  <c r="I28" i="22"/>
  <c r="AX41" i="20"/>
  <c r="X43" i="20" s="1"/>
  <c r="E28" i="20"/>
  <c r="F29" i="20"/>
  <c r="F33" i="20" s="1"/>
  <c r="E29" i="20"/>
  <c r="I28" i="20"/>
  <c r="J29" i="20"/>
  <c r="J33" i="20" s="1"/>
  <c r="M28" i="20"/>
  <c r="N28" i="20"/>
  <c r="Q28" i="20"/>
  <c r="Q29" i="20"/>
  <c r="R28" i="20"/>
  <c r="U28" i="20"/>
  <c r="V29" i="20"/>
  <c r="V33" i="20" s="1"/>
  <c r="U29" i="20"/>
  <c r="AU29" i="20"/>
  <c r="AU28" i="20"/>
  <c r="AY29" i="20"/>
  <c r="AZ29" i="20"/>
  <c r="BJ29" i="20"/>
  <c r="BK28" i="20"/>
  <c r="BJ28" i="20"/>
  <c r="BN29" i="20"/>
  <c r="BO29" i="20"/>
  <c r="BO28" i="20"/>
  <c r="F28" i="20"/>
  <c r="N29" i="20"/>
  <c r="Y29" i="20"/>
  <c r="BF29" i="20"/>
  <c r="T42" i="20"/>
  <c r="E21" i="20"/>
  <c r="E22" i="20" s="1"/>
  <c r="I21" i="20"/>
  <c r="I22" i="20" s="1"/>
  <c r="M21" i="20"/>
  <c r="M22" i="20" s="1"/>
  <c r="Q21" i="20"/>
  <c r="Q22" i="20" s="1"/>
  <c r="U21" i="20"/>
  <c r="U22" i="20" s="1"/>
  <c r="U33" i="20" s="1"/>
  <c r="Y21" i="20"/>
  <c r="Y22" i="20" s="1"/>
  <c r="AU21" i="20"/>
  <c r="AU22" i="20" s="1"/>
  <c r="AY21" i="20"/>
  <c r="AY22" i="20" s="1"/>
  <c r="BF21" i="20"/>
  <c r="BF22" i="20" s="1"/>
  <c r="BJ21" i="20"/>
  <c r="BJ22" i="20" s="1"/>
  <c r="BN21" i="20"/>
  <c r="BN22" i="20" s="1"/>
  <c r="BR21" i="20"/>
  <c r="BR22" i="20" s="1"/>
  <c r="AV28" i="20"/>
  <c r="AZ28" i="20"/>
  <c r="BG29" i="20"/>
  <c r="BG33" i="20" s="1"/>
  <c r="Y35" i="20" s="1"/>
  <c r="J28" i="20"/>
  <c r="R29" i="20"/>
  <c r="AV29" i="20"/>
  <c r="AV33" i="20" s="1"/>
  <c r="V34" i="20" s="1"/>
  <c r="BK29" i="20"/>
  <c r="BK41" i="20" s="1"/>
  <c r="AC44" i="20" s="1"/>
  <c r="X14" i="24"/>
  <c r="X19" i="24" s="1"/>
  <c r="CR41" i="20"/>
  <c r="AM45" i="20" s="1"/>
  <c r="CR33" i="20"/>
  <c r="AM36" i="20" s="1"/>
  <c r="V28" i="20"/>
  <c r="AY28" i="20"/>
  <c r="BN28" i="20"/>
  <c r="I29" i="20"/>
  <c r="D16" i="24"/>
  <c r="D25" i="24" s="1"/>
  <c r="D14" i="24"/>
  <c r="D19" i="24" s="1"/>
  <c r="H16" i="24"/>
  <c r="H25" i="24" s="1"/>
  <c r="H14" i="24"/>
  <c r="H19" i="24" s="1"/>
  <c r="L16" i="24"/>
  <c r="L25" i="24" s="1"/>
  <c r="L14" i="24"/>
  <c r="L19" i="24" s="1"/>
  <c r="P16" i="24"/>
  <c r="P25" i="24" s="1"/>
  <c r="P14" i="24"/>
  <c r="P19" i="24" s="1"/>
  <c r="T16" i="24"/>
  <c r="T25" i="24" s="1"/>
  <c r="T14" i="24"/>
  <c r="T19" i="24" s="1"/>
  <c r="AT16" i="24"/>
  <c r="T26" i="24" s="1"/>
  <c r="AT15" i="24"/>
  <c r="T23" i="24" s="1"/>
  <c r="AT14" i="24"/>
  <c r="T20" i="24" s="1"/>
  <c r="AX16" i="24"/>
  <c r="X26" i="24" s="1"/>
  <c r="AX15" i="24"/>
  <c r="X23" i="24" s="1"/>
  <c r="AX14" i="24"/>
  <c r="X20" i="24" s="1"/>
  <c r="BD16" i="24"/>
  <c r="BD15" i="24"/>
  <c r="BD14" i="24"/>
  <c r="BH16" i="24"/>
  <c r="BH15" i="24"/>
  <c r="BH14" i="24"/>
  <c r="BL16" i="24"/>
  <c r="BL15" i="24"/>
  <c r="BL14" i="24"/>
  <c r="BP16" i="24"/>
  <c r="BP15" i="24"/>
  <c r="BP14" i="24"/>
  <c r="BL29" i="20"/>
  <c r="BL41" i="20" s="1"/>
  <c r="AD44" i="20" s="1"/>
  <c r="BL28" i="20"/>
  <c r="L28" i="20"/>
  <c r="AX29" i="20"/>
  <c r="AX33" i="20" s="1"/>
  <c r="X34" i="20" s="1"/>
  <c r="BH29" i="20"/>
  <c r="BH41" i="20" s="1"/>
  <c r="Z44" i="20" s="1"/>
  <c r="D17" i="22"/>
  <c r="H17" i="22"/>
  <c r="L17" i="22"/>
  <c r="CP21" i="20"/>
  <c r="CP22" i="20" s="1"/>
  <c r="D29" i="20"/>
  <c r="D33" i="20" s="1"/>
  <c r="H29" i="20"/>
  <c r="L29" i="20"/>
  <c r="P29" i="20"/>
  <c r="P33" i="20" s="1"/>
  <c r="T29" i="20"/>
  <c r="T33" i="20" s="1"/>
  <c r="X29" i="20"/>
  <c r="X33" i="20" s="1"/>
  <c r="BQ29" i="20"/>
  <c r="BQ41" i="20" s="1"/>
  <c r="AI44" i="20" s="1"/>
  <c r="H28" i="20"/>
  <c r="X28" i="20"/>
  <c r="BQ28" i="20"/>
  <c r="BP29" i="20"/>
  <c r="BP41" i="20" s="1"/>
  <c r="AH44" i="20" s="1"/>
  <c r="C16" i="24"/>
  <c r="C25" i="24" s="1"/>
  <c r="C15" i="24"/>
  <c r="C22" i="24" s="1"/>
  <c r="C14" i="24"/>
  <c r="C19" i="24" s="1"/>
  <c r="K16" i="24"/>
  <c r="K25" i="24" s="1"/>
  <c r="K15" i="24"/>
  <c r="K22" i="24" s="1"/>
  <c r="K14" i="24"/>
  <c r="K19" i="24" s="1"/>
  <c r="S16" i="24"/>
  <c r="S25" i="24" s="1"/>
  <c r="S15" i="24"/>
  <c r="S22" i="24" s="1"/>
  <c r="S14" i="24"/>
  <c r="S19" i="24" s="1"/>
  <c r="AS16" i="24"/>
  <c r="S26" i="24" s="1"/>
  <c r="AS15" i="24"/>
  <c r="S23" i="24" s="1"/>
  <c r="AS14" i="24"/>
  <c r="S20" i="24" s="1"/>
  <c r="AW16" i="24"/>
  <c r="W26" i="24" s="1"/>
  <c r="AW15" i="24"/>
  <c r="W23" i="24" s="1"/>
  <c r="AW14" i="24"/>
  <c r="W20" i="24" s="1"/>
  <c r="BA16" i="24"/>
  <c r="AA26" i="24" s="1"/>
  <c r="BA15" i="24"/>
  <c r="AA23" i="24" s="1"/>
  <c r="BA14" i="24"/>
  <c r="AA20" i="24" s="1"/>
  <c r="BG16" i="24"/>
  <c r="BG15" i="24"/>
  <c r="BG14" i="24"/>
  <c r="BK16" i="24"/>
  <c r="BK15" i="24"/>
  <c r="BK14" i="24"/>
  <c r="BO16" i="24"/>
  <c r="BO15" i="24"/>
  <c r="BO14" i="24"/>
  <c r="O14" i="24"/>
  <c r="O19" i="24" s="1"/>
  <c r="AA21" i="24"/>
  <c r="F15" i="24"/>
  <c r="F22" i="24" s="1"/>
  <c r="N15" i="24"/>
  <c r="N22" i="24" s="1"/>
  <c r="V15" i="24"/>
  <c r="V22" i="24" s="1"/>
  <c r="F16" i="24"/>
  <c r="F25" i="24" s="1"/>
  <c r="N16" i="24"/>
  <c r="N25" i="24" s="1"/>
  <c r="V16" i="24"/>
  <c r="V25" i="24" s="1"/>
  <c r="CD16" i="24"/>
  <c r="AA27" i="24" s="1"/>
  <c r="W21" i="24"/>
  <c r="BZ16" i="24"/>
  <c r="W27" i="24" s="1"/>
  <c r="S21" i="24"/>
  <c r="AI21" i="24"/>
  <c r="CH16" i="24"/>
  <c r="AE27" i="24" s="1"/>
  <c r="E14" i="24"/>
  <c r="E19" i="24" s="1"/>
  <c r="I14" i="24"/>
  <c r="I19" i="24" s="1"/>
  <c r="M14" i="24"/>
  <c r="M19" i="24" s="1"/>
  <c r="Q14" i="24"/>
  <c r="Q19" i="24" s="1"/>
  <c r="U14" i="24"/>
  <c r="U19" i="24" s="1"/>
  <c r="Y14" i="24"/>
  <c r="Y19" i="24" s="1"/>
  <c r="D15" i="24"/>
  <c r="D22" i="24" s="1"/>
  <c r="H15" i="24"/>
  <c r="H22" i="24" s="1"/>
  <c r="L15" i="24"/>
  <c r="L22" i="24" s="1"/>
  <c r="P15" i="24"/>
  <c r="P22" i="24" s="1"/>
  <c r="T15" i="24"/>
  <c r="T22" i="24" s="1"/>
  <c r="X15" i="24"/>
  <c r="X22" i="24" s="1"/>
  <c r="E15" i="24"/>
  <c r="E22" i="24" s="1"/>
  <c r="I15" i="24"/>
  <c r="I22" i="24" s="1"/>
  <c r="M15" i="24"/>
  <c r="M22" i="24" s="1"/>
  <c r="Q15" i="24"/>
  <c r="Q22" i="24" s="1"/>
  <c r="U15" i="24"/>
  <c r="U22" i="24" s="1"/>
  <c r="Y15" i="24"/>
  <c r="Y22" i="24" s="1"/>
  <c r="CA28" i="20"/>
  <c r="CM28" i="20"/>
  <c r="CQ33" i="20"/>
  <c r="AL36" i="20" s="1"/>
  <c r="BW28" i="20"/>
  <c r="CE28" i="20"/>
  <c r="CI28" i="20"/>
  <c r="CQ28" i="20"/>
  <c r="CQ41" i="20"/>
  <c r="AL45" i="20" s="1"/>
  <c r="BX21" i="20"/>
  <c r="BX22" i="20" s="1"/>
  <c r="CB21" i="20"/>
  <c r="CB22" i="20" s="1"/>
  <c r="CF21" i="20"/>
  <c r="CF22" i="20" s="1"/>
  <c r="CJ21" i="20"/>
  <c r="CJ22" i="20" s="1"/>
  <c r="CN21" i="20"/>
  <c r="CN22" i="20" s="1"/>
  <c r="CD21" i="20"/>
  <c r="CD22" i="20" s="1"/>
  <c r="BU21" i="20"/>
  <c r="BU22" i="20" s="1"/>
  <c r="BY21" i="20"/>
  <c r="BY22" i="20" s="1"/>
  <c r="CK21" i="20"/>
  <c r="CK22" i="20" s="1"/>
  <c r="CO21" i="20"/>
  <c r="CO22" i="20" s="1"/>
  <c r="Q24" i="24"/>
  <c r="AK24" i="24"/>
  <c r="P21" i="24"/>
  <c r="T21" i="24"/>
  <c r="X21" i="24"/>
  <c r="AB21" i="24"/>
  <c r="AF21" i="24"/>
  <c r="AJ21" i="24"/>
  <c r="R24" i="24"/>
  <c r="V24" i="24"/>
  <c r="Z24" i="24"/>
  <c r="AD24" i="24"/>
  <c r="AH24" i="24"/>
  <c r="BS16" i="24"/>
  <c r="P27" i="24" s="1"/>
  <c r="BW16" i="24"/>
  <c r="T27" i="24" s="1"/>
  <c r="CA16" i="24"/>
  <c r="X27" i="24" s="1"/>
  <c r="CE16" i="24"/>
  <c r="AB27" i="24" s="1"/>
  <c r="CI16" i="24"/>
  <c r="AF27" i="24" s="1"/>
  <c r="CM16" i="24"/>
  <c r="AJ27" i="24" s="1"/>
  <c r="Y24" i="24"/>
  <c r="AG24" i="24"/>
  <c r="Q21" i="24"/>
  <c r="U21" i="24"/>
  <c r="Y21" i="24"/>
  <c r="AC21" i="24"/>
  <c r="AG21" i="24"/>
  <c r="AK21" i="24"/>
  <c r="BX16" i="24"/>
  <c r="U27" i="24" s="1"/>
  <c r="CF16" i="24"/>
  <c r="AC27" i="24" s="1"/>
  <c r="R21" i="24"/>
  <c r="V21" i="24"/>
  <c r="Z21" i="24"/>
  <c r="AD21" i="24"/>
  <c r="AH21" i="24"/>
  <c r="BX28" i="20"/>
  <c r="CB28" i="20"/>
  <c r="CF28" i="20"/>
  <c r="CJ28" i="20"/>
  <c r="CN28" i="20"/>
  <c r="BY29" i="20"/>
  <c r="CC29" i="20"/>
  <c r="CG29" i="20"/>
  <c r="CK29" i="20"/>
  <c r="CK33" i="20" s="1"/>
  <c r="AF36" i="20" s="1"/>
  <c r="CO29" i="20"/>
  <c r="CO41" i="20" s="1"/>
  <c r="AJ45" i="20" s="1"/>
  <c r="BV29" i="20"/>
  <c r="BV41" i="20" s="1"/>
  <c r="Q45" i="20" s="1"/>
  <c r="BZ29" i="20"/>
  <c r="BZ41" i="20" s="1"/>
  <c r="U45" i="20" s="1"/>
  <c r="CD29" i="20"/>
  <c r="CH29" i="20"/>
  <c r="CH41" i="20" s="1"/>
  <c r="AC45" i="20" s="1"/>
  <c r="CL29" i="20"/>
  <c r="CL33" i="20" s="1"/>
  <c r="AG36" i="20" s="1"/>
  <c r="CP29" i="20"/>
  <c r="BY28" i="20"/>
  <c r="CC28" i="20"/>
  <c r="CG28" i="20"/>
  <c r="CK28" i="20"/>
  <c r="CO28" i="20"/>
  <c r="BW29" i="20"/>
  <c r="CA29" i="20"/>
  <c r="CE29" i="20"/>
  <c r="CI29" i="20"/>
  <c r="CM29" i="20"/>
  <c r="BV28" i="20"/>
  <c r="BZ28" i="20"/>
  <c r="CD28" i="20"/>
  <c r="CH28" i="20"/>
  <c r="CL28" i="20"/>
  <c r="CP28" i="20"/>
  <c r="BX29" i="20"/>
  <c r="BX33" i="20" s="1"/>
  <c r="S36" i="20" s="1"/>
  <c r="CB29" i="20"/>
  <c r="CB41" i="20" s="1"/>
  <c r="W45" i="20" s="1"/>
  <c r="CF29" i="20"/>
  <c r="CF41" i="20" s="1"/>
  <c r="AA45" i="20" s="1"/>
  <c r="CJ29" i="20"/>
  <c r="CJ41" i="20" s="1"/>
  <c r="AE45" i="20" s="1"/>
  <c r="CN29" i="20"/>
  <c r="CN33" i="20" s="1"/>
  <c r="AI36" i="20" s="1"/>
  <c r="CH33" i="20"/>
  <c r="AC36" i="20" s="1"/>
  <c r="CC21" i="20"/>
  <c r="CC22" i="20" s="1"/>
  <c r="CC33" i="20" s="1"/>
  <c r="X36" i="20" s="1"/>
  <c r="CG21" i="20"/>
  <c r="CG22" i="20" s="1"/>
  <c r="BW21" i="20"/>
  <c r="BW22" i="20" s="1"/>
  <c r="CA21" i="20"/>
  <c r="CA22" i="20" s="1"/>
  <c r="CE21" i="20"/>
  <c r="CE22" i="20" s="1"/>
  <c r="CI21" i="20"/>
  <c r="CI22" i="20" s="1"/>
  <c r="CM21" i="20"/>
  <c r="CM22" i="20" s="1"/>
  <c r="CL41" i="20"/>
  <c r="AG45" i="20" s="1"/>
  <c r="Z17" i="22"/>
  <c r="U16" i="22"/>
  <c r="R17" i="22"/>
  <c r="T28" i="22"/>
  <c r="Y16" i="22"/>
  <c r="V17" i="22"/>
  <c r="X28" i="22"/>
  <c r="Q16" i="22"/>
  <c r="P28" i="22"/>
  <c r="W26" i="22"/>
  <c r="P16" i="22"/>
  <c r="T16" i="22"/>
  <c r="X16" i="22"/>
  <c r="Q17" i="22"/>
  <c r="U17" i="22"/>
  <c r="Y17" i="22"/>
  <c r="R26" i="22"/>
  <c r="V26" i="22"/>
  <c r="Z26" i="22"/>
  <c r="S28" i="22"/>
  <c r="W28" i="22"/>
  <c r="AA28" i="22"/>
  <c r="AA26" i="22"/>
  <c r="R16" i="22"/>
  <c r="V16" i="22"/>
  <c r="Z16" i="22"/>
  <c r="S17" i="22"/>
  <c r="W17" i="22"/>
  <c r="AA17" i="22"/>
  <c r="P26" i="22"/>
  <c r="T26" i="22"/>
  <c r="X26" i="22"/>
  <c r="Q28" i="22"/>
  <c r="U28" i="22"/>
  <c r="Y28" i="22"/>
  <c r="S26" i="22"/>
  <c r="BG41" i="20" l="1"/>
  <c r="Y44" i="20" s="1"/>
  <c r="H33" i="20"/>
  <c r="R33" i="20"/>
  <c r="BO33" i="20"/>
  <c r="AG35" i="20" s="1"/>
  <c r="BK33" i="20"/>
  <c r="AC35" i="20" s="1"/>
  <c r="AZ41" i="20"/>
  <c r="Z43" i="20" s="1"/>
  <c r="J42" i="20"/>
  <c r="L33" i="20"/>
  <c r="BL33" i="20"/>
  <c r="AD35" i="20" s="1"/>
  <c r="AW33" i="20"/>
  <c r="W34" i="20" s="1"/>
  <c r="BQ33" i="20"/>
  <c r="AI35" i="20" s="1"/>
  <c r="F42" i="20"/>
  <c r="CN41" i="20"/>
  <c r="AI45" i="20" s="1"/>
  <c r="BX41" i="20"/>
  <c r="S45" i="20" s="1"/>
  <c r="CP41" i="20"/>
  <c r="AK45" i="20" s="1"/>
  <c r="BN41" i="20"/>
  <c r="AF44" i="20" s="1"/>
  <c r="BN33" i="20"/>
  <c r="AF35" i="20" s="1"/>
  <c r="AU33" i="20"/>
  <c r="U34" i="20" s="1"/>
  <c r="AU41" i="20"/>
  <c r="U43" i="20" s="1"/>
  <c r="M42" i="20"/>
  <c r="M33" i="20"/>
  <c r="AV41" i="20"/>
  <c r="V43" i="20" s="1"/>
  <c r="BJ41" i="20"/>
  <c r="AB44" i="20" s="1"/>
  <c r="BJ33" i="20"/>
  <c r="AB35" i="20" s="1"/>
  <c r="Y33" i="20"/>
  <c r="I42" i="20"/>
  <c r="I33" i="20"/>
  <c r="P42" i="20"/>
  <c r="BH33" i="20"/>
  <c r="Z35" i="20" s="1"/>
  <c r="BF41" i="20"/>
  <c r="X44" i="20" s="1"/>
  <c r="BF33" i="20"/>
  <c r="X35" i="20" s="1"/>
  <c r="E42" i="20"/>
  <c r="E33" i="20"/>
  <c r="H42" i="20"/>
  <c r="BR41" i="20"/>
  <c r="AJ44" i="20" s="1"/>
  <c r="BR33" i="20"/>
  <c r="AJ35" i="20" s="1"/>
  <c r="AY41" i="20"/>
  <c r="Y43" i="20" s="1"/>
  <c r="AY33" i="20"/>
  <c r="Y34" i="20" s="1"/>
  <c r="Q33" i="20"/>
  <c r="Q42" i="20"/>
  <c r="S43" i="20"/>
  <c r="BV33" i="20"/>
  <c r="Q36" i="20" s="1"/>
  <c r="CP33" i="20"/>
  <c r="AK36" i="20" s="1"/>
  <c r="BZ33" i="20"/>
  <c r="U36" i="20" s="1"/>
  <c r="CA33" i="20"/>
  <c r="V36" i="20" s="1"/>
  <c r="CD33" i="20"/>
  <c r="Y36" i="20" s="1"/>
  <c r="CF33" i="20"/>
  <c r="AA36" i="20" s="1"/>
  <c r="CD41" i="20"/>
  <c r="Y45" i="20" s="1"/>
  <c r="CB33" i="20"/>
  <c r="W36" i="20" s="1"/>
  <c r="BY33" i="20"/>
  <c r="T36" i="20" s="1"/>
  <c r="CO33" i="20"/>
  <c r="AJ36" i="20" s="1"/>
  <c r="CE41" i="20"/>
  <c r="Z45" i="20" s="1"/>
  <c r="CK41" i="20"/>
  <c r="AF45" i="20" s="1"/>
  <c r="CC41" i="20"/>
  <c r="X45" i="20" s="1"/>
  <c r="CG33" i="20"/>
  <c r="AB36" i="20" s="1"/>
  <c r="CM41" i="20"/>
  <c r="AH45" i="20" s="1"/>
  <c r="BW41" i="20"/>
  <c r="R45" i="20" s="1"/>
  <c r="BY41" i="20"/>
  <c r="T45" i="20" s="1"/>
  <c r="CE33" i="20"/>
  <c r="Z36" i="20" s="1"/>
  <c r="CJ33" i="20"/>
  <c r="AE36" i="20" s="1"/>
  <c r="CM33" i="20"/>
  <c r="AH36" i="20" s="1"/>
  <c r="BW33" i="20"/>
  <c r="R36" i="20" s="1"/>
  <c r="CI33" i="20"/>
  <c r="AD36" i="20" s="1"/>
  <c r="CI41" i="20"/>
  <c r="AD45" i="20" s="1"/>
  <c r="CA41" i="20"/>
  <c r="V45" i="20" s="1"/>
  <c r="CG41" i="20"/>
  <c r="AB45" i="20" s="1"/>
  <c r="AB17" i="22"/>
  <c r="AB28" i="22"/>
  <c r="AB26" i="22"/>
  <c r="AB16" i="22"/>
  <c r="BB41" i="2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Makoto Saito</author>
  </authors>
  <commentList>
    <comment ref="BC4" authorId="0" shapeId="0" xr:uid="{00000000-0006-0000-0B00-000001000000}">
      <text>
        <r>
          <rPr>
            <b/>
            <sz val="9"/>
            <color indexed="81"/>
            <rFont val="ＭＳ Ｐゴシック"/>
            <family val="3"/>
            <charset val="128"/>
          </rPr>
          <t>Makoto Saito:</t>
        </r>
        <r>
          <rPr>
            <sz val="9"/>
            <color indexed="81"/>
            <rFont val="ＭＳ Ｐゴシック"/>
            <family val="3"/>
            <charset val="128"/>
          </rPr>
          <t xml:space="preserve">
2005年基準から貯蓄の定義が最終消費支出から現実最終消費に変わった。</t>
        </r>
      </text>
    </comment>
    <comment ref="BR4" authorId="0" shapeId="0" xr:uid="{00000000-0006-0000-0B00-000002000000}">
      <text>
        <r>
          <rPr>
            <b/>
            <sz val="9"/>
            <color indexed="81"/>
            <rFont val="ＭＳ Ｐゴシック"/>
            <family val="3"/>
            <charset val="128"/>
          </rPr>
          <t>Makoto Saito:</t>
        </r>
        <r>
          <rPr>
            <sz val="9"/>
            <color indexed="81"/>
            <rFont val="ＭＳ Ｐゴシック"/>
            <family val="3"/>
            <charset val="128"/>
          </rPr>
          <t xml:space="preserve">
2005年基準から貯蓄の定義が最終消費支出から現実最終消費に変わった。</t>
        </r>
      </text>
    </comment>
  </commentList>
</comments>
</file>

<file path=xl/sharedStrings.xml><?xml version="1.0" encoding="utf-8"?>
<sst xmlns="http://schemas.openxmlformats.org/spreadsheetml/2006/main" count="366" uniqueCount="156">
  <si>
    <t>１．所得・富等に課される経常税（支払）</t>
  </si>
  <si>
    <t>１．財産所得（支払）</t>
  </si>
  <si>
    <t>　　（１）利子</t>
  </si>
  <si>
    <t>　　（２）法人企業の分配所得</t>
  </si>
  <si>
    <t>２．第１次所得バランス（純）</t>
  </si>
  <si>
    <t xml:space="preserve">    支　払</t>
  </si>
  <si>
    <t>３．営業余剰（純）</t>
  </si>
  <si>
    <t>４．財産所得（受取）</t>
  </si>
  <si>
    <t>内部留保率</t>
    <rPh sb="0" eb="2">
      <t>ナイブ</t>
    </rPh>
    <rPh sb="2" eb="4">
      <t>リュウホ</t>
    </rPh>
    <rPh sb="4" eb="5">
      <t>リツ</t>
    </rPh>
    <phoneticPr fontId="3"/>
  </si>
  <si>
    <t>利子支払率</t>
    <rPh sb="0" eb="2">
      <t>リシ</t>
    </rPh>
    <rPh sb="2" eb="4">
      <t>シハライ</t>
    </rPh>
    <rPh sb="4" eb="5">
      <t>リツ</t>
    </rPh>
    <phoneticPr fontId="3"/>
  </si>
  <si>
    <t>配当支払率</t>
    <rPh sb="0" eb="2">
      <t>ハイトウ</t>
    </rPh>
    <rPh sb="2" eb="4">
      <t>シハライ</t>
    </rPh>
    <rPh sb="4" eb="5">
      <t>リツ</t>
    </rPh>
    <phoneticPr fontId="3"/>
  </si>
  <si>
    <t>経常税支払率</t>
    <rPh sb="0" eb="2">
      <t>ケイジョウ</t>
    </rPh>
    <rPh sb="2" eb="3">
      <t>ゼイ</t>
    </rPh>
    <rPh sb="3" eb="5">
      <t>シハライ</t>
    </rPh>
    <rPh sb="5" eb="6">
      <t>リツ</t>
    </rPh>
    <phoneticPr fontId="3"/>
  </si>
  <si>
    <t>非金融資本税引後収益率（簿価固定資本減耗）</t>
    <rPh sb="0" eb="1">
      <t>ヒ</t>
    </rPh>
    <rPh sb="1" eb="3">
      <t>キンユウ</t>
    </rPh>
    <rPh sb="3" eb="5">
      <t>シホン</t>
    </rPh>
    <rPh sb="5" eb="8">
      <t>ゼイビキゴ</t>
    </rPh>
    <rPh sb="8" eb="11">
      <t>シュウエキリツ</t>
    </rPh>
    <rPh sb="12" eb="14">
      <t>ボカ</t>
    </rPh>
    <rPh sb="14" eb="16">
      <t>コテイ</t>
    </rPh>
    <rPh sb="16" eb="18">
      <t>シホン</t>
    </rPh>
    <rPh sb="18" eb="20">
      <t>ゲンモウ</t>
    </rPh>
    <phoneticPr fontId="3"/>
  </si>
  <si>
    <t>非金融資本税引後収益率（時価固定資本減耗）</t>
    <rPh sb="0" eb="1">
      <t>ヒ</t>
    </rPh>
    <rPh sb="1" eb="3">
      <t>キンユウ</t>
    </rPh>
    <rPh sb="3" eb="5">
      <t>シホン</t>
    </rPh>
    <rPh sb="5" eb="8">
      <t>ゼイビキゴ</t>
    </rPh>
    <rPh sb="8" eb="11">
      <t>シュウエキリツ</t>
    </rPh>
    <rPh sb="12" eb="14">
      <t>ジカ</t>
    </rPh>
    <rPh sb="14" eb="16">
      <t>コテイ</t>
    </rPh>
    <rPh sb="16" eb="18">
      <t>シホン</t>
    </rPh>
    <rPh sb="18" eb="20">
      <t>ゲンモウ</t>
    </rPh>
    <phoneticPr fontId="3"/>
  </si>
  <si>
    <t>同・対民間消費比率（1995年基準）</t>
    <rPh sb="0" eb="1">
      <t>ドウ</t>
    </rPh>
    <rPh sb="2" eb="3">
      <t>タイ</t>
    </rPh>
    <rPh sb="3" eb="5">
      <t>ミンカン</t>
    </rPh>
    <rPh sb="5" eb="7">
      <t>ショウヒ</t>
    </rPh>
    <rPh sb="7" eb="9">
      <t>ヒリツ</t>
    </rPh>
    <phoneticPr fontId="3"/>
  </si>
  <si>
    <t>非金融資本税引き後収益率（簿価固定資本減耗，1995年基準）</t>
    <rPh sb="0" eb="1">
      <t>ヒ</t>
    </rPh>
    <rPh sb="1" eb="3">
      <t>キンユウ</t>
    </rPh>
    <rPh sb="3" eb="5">
      <t>シホン</t>
    </rPh>
    <rPh sb="5" eb="7">
      <t>ゼイビ</t>
    </rPh>
    <rPh sb="8" eb="9">
      <t>ゴ</t>
    </rPh>
    <rPh sb="9" eb="12">
      <t>シュウエキリツ</t>
    </rPh>
    <rPh sb="13" eb="15">
      <t>ボカ</t>
    </rPh>
    <rPh sb="15" eb="17">
      <t>コテイ</t>
    </rPh>
    <rPh sb="17" eb="19">
      <t>シホン</t>
    </rPh>
    <rPh sb="19" eb="21">
      <t>ゲンモウ</t>
    </rPh>
    <rPh sb="26" eb="27">
      <t>ネン</t>
    </rPh>
    <rPh sb="27" eb="29">
      <t>キジュン</t>
    </rPh>
    <phoneticPr fontId="3"/>
  </si>
  <si>
    <t>非金融資本税引き後収益率（時価固定資本減耗，1995年基準）</t>
    <rPh sb="0" eb="1">
      <t>ヒ</t>
    </rPh>
    <rPh sb="1" eb="3">
      <t>キンユウ</t>
    </rPh>
    <rPh sb="3" eb="5">
      <t>シホン</t>
    </rPh>
    <rPh sb="5" eb="7">
      <t>ゼイビ</t>
    </rPh>
    <rPh sb="8" eb="9">
      <t>ゴ</t>
    </rPh>
    <rPh sb="9" eb="12">
      <t>シュウエキリツ</t>
    </rPh>
    <rPh sb="13" eb="15">
      <t>ジカ</t>
    </rPh>
    <rPh sb="15" eb="17">
      <t>コテイ</t>
    </rPh>
    <rPh sb="17" eb="19">
      <t>シホン</t>
    </rPh>
    <rPh sb="19" eb="21">
      <t>ゲンモウ</t>
    </rPh>
    <rPh sb="26" eb="27">
      <t>ネン</t>
    </rPh>
    <rPh sb="27" eb="29">
      <t>キジュン</t>
    </rPh>
    <phoneticPr fontId="3"/>
  </si>
  <si>
    <t>非金融資本税引き後収益率（簿価固定資本減耗，2000年基準）</t>
    <rPh sb="0" eb="1">
      <t>ヒ</t>
    </rPh>
    <rPh sb="1" eb="3">
      <t>キンユウ</t>
    </rPh>
    <rPh sb="3" eb="5">
      <t>シホン</t>
    </rPh>
    <rPh sb="5" eb="7">
      <t>ゼイビ</t>
    </rPh>
    <rPh sb="8" eb="9">
      <t>ゴ</t>
    </rPh>
    <rPh sb="9" eb="12">
      <t>シュウエキリツ</t>
    </rPh>
    <rPh sb="13" eb="15">
      <t>ボカ</t>
    </rPh>
    <rPh sb="15" eb="17">
      <t>コテイ</t>
    </rPh>
    <rPh sb="17" eb="19">
      <t>シホン</t>
    </rPh>
    <rPh sb="19" eb="21">
      <t>ゲンモウ</t>
    </rPh>
    <rPh sb="26" eb="27">
      <t>ネン</t>
    </rPh>
    <rPh sb="27" eb="29">
      <t>キジュン</t>
    </rPh>
    <phoneticPr fontId="3"/>
  </si>
  <si>
    <t>非金融資本税引き後収益率（時価固定資本減耗，2000年基準）</t>
    <rPh sb="0" eb="1">
      <t>ヒ</t>
    </rPh>
    <rPh sb="1" eb="3">
      <t>キンユウ</t>
    </rPh>
    <rPh sb="3" eb="5">
      <t>シホン</t>
    </rPh>
    <rPh sb="5" eb="7">
      <t>ゼイビ</t>
    </rPh>
    <rPh sb="8" eb="9">
      <t>ゴ</t>
    </rPh>
    <rPh sb="9" eb="12">
      <t>シュウエキリツ</t>
    </rPh>
    <rPh sb="13" eb="15">
      <t>ジカ</t>
    </rPh>
    <rPh sb="15" eb="17">
      <t>コテイ</t>
    </rPh>
    <rPh sb="17" eb="19">
      <t>シホン</t>
    </rPh>
    <rPh sb="19" eb="21">
      <t>ゲンモウ</t>
    </rPh>
    <rPh sb="26" eb="29">
      <t>ネンキジュン</t>
    </rPh>
    <phoneticPr fontId="3"/>
  </si>
  <si>
    <t>所得支出勘定（３．営業余剰（純））</t>
    <rPh sb="0" eb="2">
      <t>ショトク</t>
    </rPh>
    <rPh sb="2" eb="4">
      <t>シシュツ</t>
    </rPh>
    <rPh sb="4" eb="6">
      <t>カンジョウ</t>
    </rPh>
    <phoneticPr fontId="3"/>
  </si>
  <si>
    <t>調整勘定_その他（１．固定資産）</t>
    <rPh sb="0" eb="2">
      <t>チョウセイ</t>
    </rPh>
    <rPh sb="2" eb="4">
      <t>カンジョウ</t>
    </rPh>
    <rPh sb="7" eb="8">
      <t>ホカ</t>
    </rPh>
    <phoneticPr fontId="3"/>
  </si>
  <si>
    <t>所得支出勘定（１．所得・富等に課される経常税（支払））</t>
    <rPh sb="0" eb="2">
      <t>ショトク</t>
    </rPh>
    <rPh sb="2" eb="4">
      <t>シシュツ</t>
    </rPh>
    <rPh sb="4" eb="6">
      <t>カンジョウ</t>
    </rPh>
    <phoneticPr fontId="3"/>
  </si>
  <si>
    <t>所得支出勘定（３．その他の経常移転（純））</t>
    <rPh sb="0" eb="2">
      <t>ショトク</t>
    </rPh>
    <rPh sb="2" eb="4">
      <t>シシュツ</t>
    </rPh>
    <rPh sb="4" eb="6">
      <t>カンジョウ</t>
    </rPh>
    <phoneticPr fontId="3"/>
  </si>
  <si>
    <t>期末貸借対照表勘定（１．非金融資産）</t>
    <rPh sb="0" eb="2">
      <t>キマツ</t>
    </rPh>
    <rPh sb="2" eb="4">
      <t>タイシャク</t>
    </rPh>
    <rPh sb="4" eb="7">
      <t>タイショウヒョウ</t>
    </rPh>
    <rPh sb="7" eb="9">
      <t>カンジョウ</t>
    </rPh>
    <phoneticPr fontId="3"/>
  </si>
  <si>
    <t>内部留保率（1995年基準）</t>
    <rPh sb="0" eb="2">
      <t>ナイブ</t>
    </rPh>
    <rPh sb="2" eb="4">
      <t>リュウホ</t>
    </rPh>
    <rPh sb="4" eb="5">
      <t>リツ</t>
    </rPh>
    <rPh sb="10" eb="11">
      <t>ネン</t>
    </rPh>
    <rPh sb="11" eb="13">
      <t>キジュン</t>
    </rPh>
    <phoneticPr fontId="3"/>
  </si>
  <si>
    <t>内部留保率（2000年基準）</t>
    <rPh sb="0" eb="2">
      <t>ナイブ</t>
    </rPh>
    <rPh sb="2" eb="4">
      <t>リュウホ</t>
    </rPh>
    <rPh sb="4" eb="5">
      <t>リツ</t>
    </rPh>
    <rPh sb="10" eb="11">
      <t>ネン</t>
    </rPh>
    <rPh sb="11" eb="13">
      <t>キジュン</t>
    </rPh>
    <phoneticPr fontId="3"/>
  </si>
  <si>
    <t>利子支払率（1995年基準）</t>
    <rPh sb="0" eb="2">
      <t>リシ</t>
    </rPh>
    <rPh sb="2" eb="4">
      <t>シハライ</t>
    </rPh>
    <rPh sb="4" eb="5">
      <t>リツ</t>
    </rPh>
    <rPh sb="10" eb="11">
      <t>ネン</t>
    </rPh>
    <rPh sb="11" eb="13">
      <t>キジュン</t>
    </rPh>
    <phoneticPr fontId="3"/>
  </si>
  <si>
    <t>利子支払率（2000年基準）</t>
    <rPh sb="0" eb="2">
      <t>リシ</t>
    </rPh>
    <rPh sb="2" eb="4">
      <t>シハライ</t>
    </rPh>
    <rPh sb="4" eb="5">
      <t>リツ</t>
    </rPh>
    <rPh sb="10" eb="11">
      <t>ネン</t>
    </rPh>
    <rPh sb="11" eb="13">
      <t>キジュン</t>
    </rPh>
    <phoneticPr fontId="3"/>
  </si>
  <si>
    <t>配当支払率（1995年基準）</t>
    <rPh sb="0" eb="2">
      <t>ハイトウ</t>
    </rPh>
    <rPh sb="2" eb="4">
      <t>シハライ</t>
    </rPh>
    <rPh sb="4" eb="5">
      <t>リツ</t>
    </rPh>
    <rPh sb="10" eb="11">
      <t>ネン</t>
    </rPh>
    <rPh sb="11" eb="13">
      <t>キジュン</t>
    </rPh>
    <phoneticPr fontId="3"/>
  </si>
  <si>
    <t>配当支払率（2000年基準）</t>
    <rPh sb="0" eb="2">
      <t>ハイトウ</t>
    </rPh>
    <rPh sb="2" eb="4">
      <t>シハライ</t>
    </rPh>
    <rPh sb="4" eb="5">
      <t>リツ</t>
    </rPh>
    <rPh sb="10" eb="11">
      <t>ネン</t>
    </rPh>
    <rPh sb="11" eb="13">
      <t>キジュン</t>
    </rPh>
    <phoneticPr fontId="3"/>
  </si>
  <si>
    <t>経常税支払（1995年基準、十億円）</t>
    <rPh sb="0" eb="2">
      <t>ケイジョウ</t>
    </rPh>
    <rPh sb="2" eb="3">
      <t>ゼイ</t>
    </rPh>
    <rPh sb="3" eb="5">
      <t>シハライ</t>
    </rPh>
    <rPh sb="10" eb="11">
      <t>ネン</t>
    </rPh>
    <rPh sb="11" eb="13">
      <t>キジュン</t>
    </rPh>
    <rPh sb="14" eb="17">
      <t>ジュウオクエン</t>
    </rPh>
    <phoneticPr fontId="3"/>
  </si>
  <si>
    <t>経常税支払（2000年基準、十億円）</t>
    <rPh sb="0" eb="2">
      <t>ケイジョウ</t>
    </rPh>
    <rPh sb="2" eb="3">
      <t>ゼイ</t>
    </rPh>
    <rPh sb="3" eb="5">
      <t>シハライ</t>
    </rPh>
    <rPh sb="10" eb="11">
      <t>ネン</t>
    </rPh>
    <rPh sb="11" eb="13">
      <t>キジュン</t>
    </rPh>
    <rPh sb="14" eb="17">
      <t>ジュウオクエン</t>
    </rPh>
    <phoneticPr fontId="3"/>
  </si>
  <si>
    <t>経常税支払（2005年基準、十億円）</t>
    <rPh sb="0" eb="2">
      <t>ケイジョウ</t>
    </rPh>
    <rPh sb="2" eb="3">
      <t>ゼイ</t>
    </rPh>
    <rPh sb="3" eb="5">
      <t>シハライ</t>
    </rPh>
    <rPh sb="10" eb="11">
      <t>ネン</t>
    </rPh>
    <rPh sb="11" eb="13">
      <t>キジュン</t>
    </rPh>
    <rPh sb="14" eb="17">
      <t>ジュウオクエン</t>
    </rPh>
    <phoneticPr fontId="3"/>
  </si>
  <si>
    <r>
      <rPr>
        <b/>
        <sz val="10"/>
        <rFont val="ＭＳ Ｐゴシック"/>
        <family val="3"/>
        <charset val="128"/>
      </rPr>
      <t>【家計部門】</t>
    </r>
    <rPh sb="1" eb="3">
      <t>カケイ</t>
    </rPh>
    <rPh sb="3" eb="5">
      <t>ブモン</t>
    </rPh>
    <phoneticPr fontId="3"/>
  </si>
  <si>
    <r>
      <rPr>
        <sz val="10"/>
        <rFont val="ＭＳ Ｐゴシック"/>
        <family val="3"/>
        <charset val="128"/>
      </rPr>
      <t>上記実質化</t>
    </r>
    <rPh sb="0" eb="2">
      <t>ジョウキ</t>
    </rPh>
    <rPh sb="2" eb="4">
      <t>ジッシツ</t>
    </rPh>
    <rPh sb="4" eb="5">
      <t>カ</t>
    </rPh>
    <phoneticPr fontId="3"/>
  </si>
  <si>
    <r>
      <rPr>
        <sz val="10"/>
        <rFont val="ＭＳ Ｐゴシック"/>
        <family val="3"/>
        <charset val="128"/>
      </rPr>
      <t>家計</t>
    </r>
    <r>
      <rPr>
        <sz val="10"/>
        <rFont val="Century"/>
        <family val="1"/>
      </rPr>
      <t>_</t>
    </r>
    <r>
      <rPr>
        <sz val="10"/>
        <rFont val="ＭＳ Ｐゴシック"/>
        <family val="3"/>
        <charset val="128"/>
      </rPr>
      <t>調整勘定</t>
    </r>
    <r>
      <rPr>
        <sz val="10"/>
        <rFont val="Century"/>
        <family val="1"/>
      </rPr>
      <t>_</t>
    </r>
    <r>
      <rPr>
        <sz val="10"/>
        <rFont val="ＭＳ Ｐゴシック"/>
        <family val="3"/>
        <charset val="128"/>
      </rPr>
      <t>その他（１．固定資産）</t>
    </r>
    <rPh sb="0" eb="2">
      <t>カケイ</t>
    </rPh>
    <rPh sb="3" eb="5">
      <t>チョウセイ</t>
    </rPh>
    <rPh sb="5" eb="7">
      <t>カンジョウ</t>
    </rPh>
    <rPh sb="10" eb="11">
      <t>ホカ</t>
    </rPh>
    <phoneticPr fontId="3"/>
  </si>
  <si>
    <r>
      <rPr>
        <b/>
        <sz val="10"/>
        <rFont val="ＭＳ Ｐゴシック"/>
        <family val="3"/>
        <charset val="128"/>
      </rPr>
      <t>調整後純貯蓄</t>
    </r>
    <rPh sb="0" eb="3">
      <t>チョウセイゴ</t>
    </rPh>
    <rPh sb="3" eb="6">
      <t>ジュンチョチク</t>
    </rPh>
    <phoneticPr fontId="3"/>
  </si>
  <si>
    <r>
      <rPr>
        <b/>
        <sz val="10"/>
        <rFont val="ＭＳ Ｐゴシック"/>
        <family val="3"/>
        <charset val="128"/>
      </rPr>
      <t>【民間非金融法人企業部門】</t>
    </r>
    <rPh sb="1" eb="3">
      <t>ミンカン</t>
    </rPh>
    <rPh sb="3" eb="4">
      <t>ヒ</t>
    </rPh>
    <rPh sb="4" eb="6">
      <t>キンユウ</t>
    </rPh>
    <rPh sb="6" eb="8">
      <t>ホウジン</t>
    </rPh>
    <rPh sb="8" eb="10">
      <t>キギョウ</t>
    </rPh>
    <rPh sb="10" eb="12">
      <t>ブモン</t>
    </rPh>
    <phoneticPr fontId="3"/>
  </si>
  <si>
    <r>
      <rPr>
        <sz val="10"/>
        <rFont val="ＭＳ Ｐゴシック"/>
        <family val="3"/>
        <charset val="128"/>
      </rPr>
      <t>民間非金融法人企業</t>
    </r>
    <r>
      <rPr>
        <sz val="10"/>
        <rFont val="Century"/>
        <family val="1"/>
      </rPr>
      <t>_</t>
    </r>
    <r>
      <rPr>
        <sz val="10"/>
        <rFont val="ＭＳ Ｐゴシック"/>
        <family val="3"/>
        <charset val="128"/>
      </rPr>
      <t>調整勘定</t>
    </r>
    <r>
      <rPr>
        <sz val="10"/>
        <rFont val="Century"/>
        <family val="1"/>
      </rPr>
      <t>_</t>
    </r>
    <r>
      <rPr>
        <sz val="10"/>
        <rFont val="ＭＳ Ｐゴシック"/>
        <family val="3"/>
        <charset val="128"/>
      </rPr>
      <t>その他（１．固定資産）</t>
    </r>
    <rPh sb="0" eb="2">
      <t>ミンカン</t>
    </rPh>
    <rPh sb="2" eb="3">
      <t>ヒ</t>
    </rPh>
    <rPh sb="3" eb="5">
      <t>キンユウ</t>
    </rPh>
    <rPh sb="5" eb="7">
      <t>ホウジン</t>
    </rPh>
    <rPh sb="7" eb="9">
      <t>キギョウ</t>
    </rPh>
    <rPh sb="10" eb="12">
      <t>チョウセイ</t>
    </rPh>
    <rPh sb="12" eb="14">
      <t>カンジョウ</t>
    </rPh>
    <rPh sb="17" eb="18">
      <t>ホカ</t>
    </rPh>
    <phoneticPr fontId="3"/>
  </si>
  <si>
    <r>
      <rPr>
        <b/>
        <sz val="10"/>
        <rFont val="ＭＳ Ｐゴシック"/>
        <family val="3"/>
        <charset val="128"/>
      </rPr>
      <t>民間金融法人企業部門</t>
    </r>
    <rPh sb="0" eb="2">
      <t>ミンカン</t>
    </rPh>
    <rPh sb="2" eb="4">
      <t>キンユウ</t>
    </rPh>
    <rPh sb="4" eb="6">
      <t>ホウジン</t>
    </rPh>
    <rPh sb="6" eb="8">
      <t>キギョウ</t>
    </rPh>
    <rPh sb="8" eb="10">
      <t>ブモン</t>
    </rPh>
    <phoneticPr fontId="3"/>
  </si>
  <si>
    <r>
      <rPr>
        <sz val="10"/>
        <rFont val="ＭＳ Ｐゴシック"/>
        <family val="3"/>
        <charset val="128"/>
      </rPr>
      <t>２．貯蓄（純）</t>
    </r>
  </si>
  <si>
    <r>
      <rPr>
        <sz val="10"/>
        <rFont val="ＭＳ Ｐゴシック"/>
        <family val="3"/>
        <charset val="128"/>
      </rPr>
      <t>１．固定資産</t>
    </r>
  </si>
  <si>
    <r>
      <rPr>
        <sz val="10"/>
        <rFont val="ＭＳ Ｐゴシック"/>
        <family val="3"/>
        <charset val="128"/>
      </rPr>
      <t>調整後純貯蓄</t>
    </r>
    <rPh sb="0" eb="3">
      <t>チョウセイゴ</t>
    </rPh>
    <rPh sb="3" eb="6">
      <t>ジュンチョチク</t>
    </rPh>
    <phoneticPr fontId="3"/>
  </si>
  <si>
    <r>
      <rPr>
        <b/>
        <sz val="10"/>
        <rFont val="ＭＳ Ｐゴシック"/>
        <family val="3"/>
        <charset val="128"/>
      </rPr>
      <t>【家計部門　</t>
    </r>
    <r>
      <rPr>
        <b/>
        <sz val="10"/>
        <rFont val="Century"/>
        <family val="1"/>
      </rPr>
      <t>+</t>
    </r>
    <r>
      <rPr>
        <b/>
        <sz val="10"/>
        <rFont val="ＭＳ Ｐゴシック"/>
        <family val="3"/>
        <charset val="128"/>
      </rPr>
      <t>　民間非金融法人企業部門】</t>
    </r>
    <rPh sb="1" eb="3">
      <t>カケイ</t>
    </rPh>
    <rPh sb="3" eb="5">
      <t>ブモン</t>
    </rPh>
    <rPh sb="8" eb="10">
      <t>ミンカン</t>
    </rPh>
    <rPh sb="10" eb="11">
      <t>ヒ</t>
    </rPh>
    <rPh sb="11" eb="13">
      <t>キンユウ</t>
    </rPh>
    <rPh sb="13" eb="15">
      <t>ホウジン</t>
    </rPh>
    <rPh sb="15" eb="17">
      <t>キギョウ</t>
    </rPh>
    <rPh sb="17" eb="19">
      <t>ブモン</t>
    </rPh>
    <phoneticPr fontId="3"/>
  </si>
  <si>
    <r>
      <rPr>
        <b/>
        <sz val="10"/>
        <rFont val="ＭＳ Ｐゴシック"/>
        <family val="3"/>
        <charset val="128"/>
      </rPr>
      <t>【家計部門　</t>
    </r>
    <r>
      <rPr>
        <b/>
        <sz val="10"/>
        <rFont val="Century"/>
        <family val="1"/>
      </rPr>
      <t>+</t>
    </r>
    <r>
      <rPr>
        <b/>
        <sz val="10"/>
        <rFont val="ＭＳ Ｐゴシック"/>
        <family val="3"/>
        <charset val="128"/>
      </rPr>
      <t>　民間非金融企業法人部門】</t>
    </r>
    <rPh sb="1" eb="3">
      <t>カケイ</t>
    </rPh>
    <rPh sb="3" eb="5">
      <t>ブモン</t>
    </rPh>
    <rPh sb="8" eb="10">
      <t>ミンカン</t>
    </rPh>
    <rPh sb="10" eb="11">
      <t>ヒ</t>
    </rPh>
    <rPh sb="11" eb="13">
      <t>キンユウ</t>
    </rPh>
    <rPh sb="13" eb="15">
      <t>キギョウ</t>
    </rPh>
    <rPh sb="15" eb="17">
      <t>ホウジン</t>
    </rPh>
    <rPh sb="17" eb="19">
      <t>ブモン</t>
    </rPh>
    <phoneticPr fontId="3"/>
  </si>
  <si>
    <r>
      <rPr>
        <sz val="10"/>
        <rFont val="ＭＳ Ｐゴシック"/>
        <family val="3"/>
        <charset val="128"/>
      </rPr>
      <t>正味資産（土地を除く）</t>
    </r>
    <rPh sb="0" eb="2">
      <t>ショウミ</t>
    </rPh>
    <rPh sb="2" eb="4">
      <t>シサン</t>
    </rPh>
    <rPh sb="5" eb="7">
      <t>トチ</t>
    </rPh>
    <rPh sb="8" eb="9">
      <t>ノゾ</t>
    </rPh>
    <phoneticPr fontId="3"/>
  </si>
  <si>
    <r>
      <rPr>
        <sz val="10"/>
        <rFont val="ＭＳ Ｐゴシック"/>
        <family val="3"/>
        <charset val="128"/>
      </rPr>
      <t>正味資産の名目増分</t>
    </r>
    <rPh sb="0" eb="2">
      <t>ショウミ</t>
    </rPh>
    <rPh sb="2" eb="4">
      <t>シサン</t>
    </rPh>
    <rPh sb="5" eb="7">
      <t>メイモク</t>
    </rPh>
    <rPh sb="7" eb="9">
      <t>ゾウブン</t>
    </rPh>
    <phoneticPr fontId="3"/>
  </si>
  <si>
    <r>
      <rPr>
        <b/>
        <sz val="10"/>
        <rFont val="ＭＳ Ｐゴシック"/>
        <family val="3"/>
        <charset val="128"/>
      </rPr>
      <t>正味資産の実質増分</t>
    </r>
    <rPh sb="0" eb="2">
      <t>ショウミ</t>
    </rPh>
    <rPh sb="2" eb="4">
      <t>シサン</t>
    </rPh>
    <rPh sb="5" eb="7">
      <t>ジッシツ</t>
    </rPh>
    <rPh sb="7" eb="9">
      <t>ゾウブン</t>
    </rPh>
    <phoneticPr fontId="3"/>
  </si>
  <si>
    <r>
      <rPr>
        <b/>
        <sz val="10"/>
        <rFont val="ＭＳ Ｐゴシック"/>
        <family val="3"/>
        <charset val="128"/>
      </rPr>
      <t>【安藤尺度（</t>
    </r>
    <r>
      <rPr>
        <b/>
        <sz val="10"/>
        <rFont val="Century"/>
        <family val="1"/>
      </rPr>
      <t>2000</t>
    </r>
    <r>
      <rPr>
        <b/>
        <sz val="10"/>
        <rFont val="ＭＳ Ｐゴシック"/>
        <family val="3"/>
        <charset val="128"/>
      </rPr>
      <t>年実質）】</t>
    </r>
    <rPh sb="1" eb="3">
      <t>アンドウ</t>
    </rPh>
    <rPh sb="3" eb="5">
      <t>シャクド</t>
    </rPh>
    <rPh sb="10" eb="11">
      <t>ネン</t>
    </rPh>
    <rPh sb="11" eb="13">
      <t>ジッシツ</t>
    </rPh>
    <phoneticPr fontId="3"/>
  </si>
  <si>
    <r>
      <rPr>
        <b/>
        <sz val="10"/>
        <rFont val="ＭＳ Ｐゴシック"/>
        <family val="3"/>
        <charset val="128"/>
      </rPr>
      <t>【安藤尺度（</t>
    </r>
    <r>
      <rPr>
        <b/>
        <sz val="10"/>
        <rFont val="Century"/>
        <family val="1"/>
      </rPr>
      <t>2005</t>
    </r>
    <r>
      <rPr>
        <b/>
        <sz val="10"/>
        <rFont val="ＭＳ Ｐゴシック"/>
        <family val="3"/>
        <charset val="128"/>
      </rPr>
      <t>年実質）】</t>
    </r>
    <rPh sb="1" eb="3">
      <t>アンドウ</t>
    </rPh>
    <rPh sb="3" eb="5">
      <t>シャクド</t>
    </rPh>
    <rPh sb="10" eb="11">
      <t>ネン</t>
    </rPh>
    <rPh sb="11" eb="13">
      <t>ジッシツ</t>
    </rPh>
    <phoneticPr fontId="3"/>
  </si>
  <si>
    <r>
      <rPr>
        <sz val="10"/>
        <rFont val="ＭＳ Ｐゴシック"/>
        <family val="3"/>
        <charset val="128"/>
      </rPr>
      <t>家計部門</t>
    </r>
    <r>
      <rPr>
        <sz val="10"/>
        <rFont val="Century"/>
        <family val="1"/>
      </rPr>
      <t>+</t>
    </r>
    <r>
      <rPr>
        <sz val="10"/>
        <rFont val="ＭＳ Ｐゴシック"/>
        <family val="3"/>
        <charset val="128"/>
      </rPr>
      <t>民間非金融企業法人部門（</t>
    </r>
    <r>
      <rPr>
        <sz val="10"/>
        <rFont val="Century"/>
        <family val="1"/>
      </rPr>
      <t>1995</t>
    </r>
    <r>
      <rPr>
        <sz val="10"/>
        <rFont val="ＭＳ Ｐゴシック"/>
        <family val="3"/>
        <charset val="128"/>
      </rPr>
      <t>年基準）</t>
    </r>
    <rPh sb="0" eb="2">
      <t>カケイ</t>
    </rPh>
    <rPh sb="2" eb="4">
      <t>ブモン</t>
    </rPh>
    <rPh sb="5" eb="7">
      <t>ミンカン</t>
    </rPh>
    <rPh sb="7" eb="8">
      <t>ヒ</t>
    </rPh>
    <rPh sb="8" eb="10">
      <t>キンユウ</t>
    </rPh>
    <rPh sb="10" eb="12">
      <t>キギョウ</t>
    </rPh>
    <rPh sb="12" eb="14">
      <t>ホウジン</t>
    </rPh>
    <rPh sb="14" eb="16">
      <t>ブモン</t>
    </rPh>
    <rPh sb="21" eb="24">
      <t>ネンキジュン</t>
    </rPh>
    <phoneticPr fontId="3"/>
  </si>
  <si>
    <r>
      <rPr>
        <sz val="10"/>
        <rFont val="ＭＳ Ｐゴシック"/>
        <family val="3"/>
        <charset val="128"/>
      </rPr>
      <t>家計部門</t>
    </r>
    <r>
      <rPr>
        <sz val="10"/>
        <rFont val="Century"/>
        <family val="1"/>
      </rPr>
      <t>+</t>
    </r>
    <r>
      <rPr>
        <sz val="10"/>
        <rFont val="ＭＳ Ｐゴシック"/>
        <family val="3"/>
        <charset val="128"/>
      </rPr>
      <t>民間非金融企業法人部門</t>
    </r>
    <rPh sb="0" eb="2">
      <t>カケイ</t>
    </rPh>
    <rPh sb="2" eb="4">
      <t>ブモン</t>
    </rPh>
    <rPh sb="5" eb="7">
      <t>ミンカン</t>
    </rPh>
    <rPh sb="7" eb="8">
      <t>ヒ</t>
    </rPh>
    <rPh sb="8" eb="10">
      <t>キンユウ</t>
    </rPh>
    <rPh sb="10" eb="12">
      <t>キギョウ</t>
    </rPh>
    <rPh sb="12" eb="14">
      <t>ホウジン</t>
    </rPh>
    <rPh sb="14" eb="16">
      <t>ブモン</t>
    </rPh>
    <phoneticPr fontId="3"/>
  </si>
  <si>
    <r>
      <rPr>
        <sz val="10"/>
        <rFont val="ＭＳ Ｐゴシック"/>
        <family val="3"/>
        <charset val="128"/>
      </rPr>
      <t>家計部門</t>
    </r>
    <r>
      <rPr>
        <sz val="10"/>
        <rFont val="Century"/>
        <family val="1"/>
      </rPr>
      <t>+</t>
    </r>
    <r>
      <rPr>
        <sz val="10"/>
        <rFont val="ＭＳ Ｐゴシック"/>
        <family val="3"/>
        <charset val="128"/>
      </rPr>
      <t>民間非金融企業法人部門（</t>
    </r>
    <r>
      <rPr>
        <sz val="10"/>
        <rFont val="Century"/>
        <family val="1"/>
      </rPr>
      <t>2000</t>
    </r>
    <r>
      <rPr>
        <sz val="10"/>
        <rFont val="ＭＳ Ｐゴシック"/>
        <family val="3"/>
        <charset val="128"/>
      </rPr>
      <t>年基準）</t>
    </r>
    <rPh sb="0" eb="2">
      <t>カケイ</t>
    </rPh>
    <rPh sb="2" eb="4">
      <t>ブモン</t>
    </rPh>
    <rPh sb="5" eb="7">
      <t>ミンカン</t>
    </rPh>
    <rPh sb="7" eb="8">
      <t>ヒ</t>
    </rPh>
    <rPh sb="8" eb="10">
      <t>キンユウ</t>
    </rPh>
    <rPh sb="10" eb="12">
      <t>キギョウ</t>
    </rPh>
    <rPh sb="12" eb="14">
      <t>ホウジン</t>
    </rPh>
    <rPh sb="14" eb="16">
      <t>ブモン</t>
    </rPh>
    <rPh sb="21" eb="24">
      <t>ネンキジュン</t>
    </rPh>
    <phoneticPr fontId="3"/>
  </si>
  <si>
    <r>
      <rPr>
        <sz val="10"/>
        <rFont val="ＭＳ Ｐゴシック"/>
        <family val="3"/>
        <charset val="128"/>
      </rPr>
      <t>家計部門</t>
    </r>
    <r>
      <rPr>
        <sz val="10"/>
        <rFont val="Century"/>
        <family val="1"/>
      </rPr>
      <t>+</t>
    </r>
    <r>
      <rPr>
        <sz val="10"/>
        <rFont val="ＭＳ Ｐゴシック"/>
        <family val="3"/>
        <charset val="128"/>
      </rPr>
      <t>民間非金融企業法人部門（</t>
    </r>
    <r>
      <rPr>
        <sz val="10"/>
        <rFont val="Century"/>
        <family val="1"/>
      </rPr>
      <t>2005</t>
    </r>
    <r>
      <rPr>
        <sz val="10"/>
        <rFont val="ＭＳ Ｐゴシック"/>
        <family val="3"/>
        <charset val="128"/>
      </rPr>
      <t>年基準）</t>
    </r>
    <rPh sb="0" eb="2">
      <t>カケイ</t>
    </rPh>
    <rPh sb="2" eb="4">
      <t>ブモン</t>
    </rPh>
    <rPh sb="5" eb="7">
      <t>ミンカン</t>
    </rPh>
    <rPh sb="7" eb="8">
      <t>ヒ</t>
    </rPh>
    <rPh sb="8" eb="10">
      <t>キンユウ</t>
    </rPh>
    <rPh sb="10" eb="12">
      <t>キギョウ</t>
    </rPh>
    <rPh sb="12" eb="14">
      <t>ホウジン</t>
    </rPh>
    <rPh sb="14" eb="16">
      <t>ブモン</t>
    </rPh>
    <rPh sb="21" eb="24">
      <t>ネンキジュン</t>
    </rPh>
    <phoneticPr fontId="3"/>
  </si>
  <si>
    <t>Ando (2002)</t>
    <phoneticPr fontId="3"/>
  </si>
  <si>
    <r>
      <rPr>
        <b/>
        <sz val="10"/>
        <rFont val="ＭＳ Ｐゴシック"/>
        <family val="3"/>
        <charset val="128"/>
      </rPr>
      <t>【安藤尺度（対消費比）】</t>
    </r>
    <rPh sb="1" eb="3">
      <t>アンドウ</t>
    </rPh>
    <rPh sb="3" eb="5">
      <t>シャクド</t>
    </rPh>
    <rPh sb="6" eb="7">
      <t>タイ</t>
    </rPh>
    <rPh sb="7" eb="9">
      <t>ショウヒ</t>
    </rPh>
    <rPh sb="9" eb="10">
      <t>ヒ</t>
    </rPh>
    <phoneticPr fontId="3"/>
  </si>
  <si>
    <r>
      <rPr>
        <sz val="10"/>
        <rFont val="ＭＳ Ｐゴシック"/>
        <family val="3"/>
        <charset val="128"/>
      </rPr>
      <t>平均</t>
    </r>
    <rPh sb="0" eb="2">
      <t>ヘイキン</t>
    </rPh>
    <phoneticPr fontId="3"/>
  </si>
  <si>
    <r>
      <rPr>
        <sz val="10"/>
        <rFont val="ＭＳ Ｐゴシック"/>
        <family val="3"/>
        <charset val="128"/>
      </rPr>
      <t>家計部門</t>
    </r>
    <r>
      <rPr>
        <sz val="10"/>
        <rFont val="Century"/>
        <family val="1"/>
      </rPr>
      <t>+</t>
    </r>
    <r>
      <rPr>
        <sz val="10"/>
        <rFont val="ＭＳ Ｐゴシック"/>
        <family val="3"/>
        <charset val="128"/>
      </rPr>
      <t>民間非金融企業法人部門（</t>
    </r>
    <r>
      <rPr>
        <sz val="10"/>
        <rFont val="Century"/>
        <family val="1"/>
      </rPr>
      <t>2000</t>
    </r>
    <r>
      <rPr>
        <sz val="10"/>
        <rFont val="ＭＳ Ｐゴシック"/>
        <family val="3"/>
        <charset val="128"/>
      </rPr>
      <t>年基準）</t>
    </r>
    <rPh sb="0" eb="2">
      <t>カケイ</t>
    </rPh>
    <rPh sb="2" eb="4">
      <t>ブモン</t>
    </rPh>
    <rPh sb="5" eb="7">
      <t>ミンカン</t>
    </rPh>
    <rPh sb="7" eb="8">
      <t>ヒ</t>
    </rPh>
    <rPh sb="8" eb="10">
      <t>キンユウ</t>
    </rPh>
    <rPh sb="10" eb="12">
      <t>キギョウ</t>
    </rPh>
    <rPh sb="12" eb="14">
      <t>ホウジン</t>
    </rPh>
    <rPh sb="14" eb="16">
      <t>ブモン</t>
    </rPh>
    <rPh sb="21" eb="22">
      <t>ネン</t>
    </rPh>
    <phoneticPr fontId="3"/>
  </si>
  <si>
    <r>
      <rPr>
        <sz val="10"/>
        <rFont val="ＭＳ Ｐゴシック"/>
        <family val="3"/>
        <charset val="128"/>
      </rPr>
      <t>家計部門</t>
    </r>
    <r>
      <rPr>
        <sz val="10"/>
        <rFont val="Century"/>
        <family val="1"/>
      </rPr>
      <t>+</t>
    </r>
    <r>
      <rPr>
        <sz val="10"/>
        <rFont val="ＭＳ Ｐゴシック"/>
        <family val="3"/>
        <charset val="128"/>
      </rPr>
      <t>民間非金融企業法人部門（</t>
    </r>
    <r>
      <rPr>
        <sz val="10"/>
        <rFont val="Century"/>
        <family val="1"/>
      </rPr>
      <t>2005</t>
    </r>
    <r>
      <rPr>
        <sz val="10"/>
        <rFont val="ＭＳ Ｐゴシック"/>
        <family val="3"/>
        <charset val="128"/>
      </rPr>
      <t>年基準）</t>
    </r>
    <rPh sb="0" eb="2">
      <t>カケイ</t>
    </rPh>
    <rPh sb="2" eb="4">
      <t>ブモン</t>
    </rPh>
    <rPh sb="5" eb="7">
      <t>ミンカン</t>
    </rPh>
    <rPh sb="7" eb="8">
      <t>ヒ</t>
    </rPh>
    <rPh sb="8" eb="10">
      <t>キンユウ</t>
    </rPh>
    <rPh sb="10" eb="12">
      <t>キギョウ</t>
    </rPh>
    <rPh sb="12" eb="14">
      <t>ホウジン</t>
    </rPh>
    <rPh sb="14" eb="16">
      <t>ブモン</t>
    </rPh>
    <rPh sb="21" eb="22">
      <t>ネン</t>
    </rPh>
    <phoneticPr fontId="3"/>
  </si>
  <si>
    <r>
      <rPr>
        <sz val="10"/>
        <rFont val="ＭＳ Ｐゴシック"/>
        <family val="3"/>
        <charset val="128"/>
      </rPr>
      <t>家計部門</t>
    </r>
    <r>
      <rPr>
        <sz val="10"/>
        <rFont val="Century"/>
        <family val="1"/>
      </rPr>
      <t>+</t>
    </r>
    <r>
      <rPr>
        <sz val="10"/>
        <rFont val="ＭＳ Ｐゴシック"/>
        <family val="3"/>
        <charset val="128"/>
      </rPr>
      <t>民間非金融企業法人部門（</t>
    </r>
    <r>
      <rPr>
        <sz val="10"/>
        <rFont val="Century"/>
        <family val="1"/>
      </rPr>
      <t>1995</t>
    </r>
    <r>
      <rPr>
        <sz val="10"/>
        <rFont val="ＭＳ Ｐゴシック"/>
        <family val="3"/>
        <charset val="128"/>
      </rPr>
      <t>年年基準）</t>
    </r>
    <rPh sb="0" eb="2">
      <t>カケイ</t>
    </rPh>
    <rPh sb="2" eb="4">
      <t>ブモン</t>
    </rPh>
    <rPh sb="5" eb="7">
      <t>ミンカン</t>
    </rPh>
    <rPh sb="7" eb="8">
      <t>ヒ</t>
    </rPh>
    <rPh sb="8" eb="10">
      <t>キンユウ</t>
    </rPh>
    <rPh sb="10" eb="12">
      <t>キギョウ</t>
    </rPh>
    <rPh sb="12" eb="14">
      <t>ホウジン</t>
    </rPh>
    <rPh sb="14" eb="16">
      <t>ブモン</t>
    </rPh>
    <rPh sb="21" eb="22">
      <t>ネン</t>
    </rPh>
    <phoneticPr fontId="3"/>
  </si>
  <si>
    <r>
      <rPr>
        <sz val="10"/>
        <rFont val="ＭＳ Ｐゴシック"/>
        <family val="3"/>
        <charset val="128"/>
      </rPr>
      <t>家計部門</t>
    </r>
    <r>
      <rPr>
        <sz val="10"/>
        <rFont val="Century"/>
        <family val="1"/>
      </rPr>
      <t>+</t>
    </r>
    <r>
      <rPr>
        <sz val="10"/>
        <rFont val="ＭＳ Ｐゴシック"/>
        <family val="3"/>
        <charset val="128"/>
      </rPr>
      <t>民間非金融企業法人部門（</t>
    </r>
    <r>
      <rPr>
        <sz val="10"/>
        <rFont val="Century"/>
        <family val="1"/>
      </rPr>
      <t>2000</t>
    </r>
    <r>
      <rPr>
        <sz val="10"/>
        <rFont val="ＭＳ Ｐゴシック"/>
        <family val="3"/>
        <charset val="128"/>
      </rPr>
      <t>年基準）</t>
    </r>
    <rPh sb="0" eb="2">
      <t>カケイ</t>
    </rPh>
    <rPh sb="2" eb="4">
      <t>ブモン</t>
    </rPh>
    <rPh sb="5" eb="7">
      <t>ミンカン</t>
    </rPh>
    <rPh sb="7" eb="8">
      <t>ヒ</t>
    </rPh>
    <rPh sb="8" eb="10">
      <t>キンユウ</t>
    </rPh>
    <rPh sb="10" eb="12">
      <t>キギョウ</t>
    </rPh>
    <rPh sb="12" eb="14">
      <t>ホウジン</t>
    </rPh>
    <rPh sb="14" eb="16">
      <t>ブモン</t>
    </rPh>
    <phoneticPr fontId="3"/>
  </si>
  <si>
    <r>
      <rPr>
        <sz val="10"/>
        <rFont val="ＭＳ Ｐゴシック"/>
        <family val="3"/>
        <charset val="128"/>
      </rPr>
      <t>家計部門</t>
    </r>
    <r>
      <rPr>
        <sz val="10"/>
        <rFont val="Century"/>
        <family val="1"/>
      </rPr>
      <t>+</t>
    </r>
    <r>
      <rPr>
        <sz val="10"/>
        <rFont val="ＭＳ Ｐゴシック"/>
        <family val="3"/>
        <charset val="128"/>
      </rPr>
      <t>民間非金融企業法人部門（</t>
    </r>
    <r>
      <rPr>
        <sz val="10"/>
        <rFont val="Century"/>
        <family val="1"/>
      </rPr>
      <t>2005</t>
    </r>
    <r>
      <rPr>
        <sz val="10"/>
        <rFont val="ＭＳ Ｐゴシック"/>
        <family val="3"/>
        <charset val="128"/>
      </rPr>
      <t>年基準）</t>
    </r>
    <rPh sb="0" eb="2">
      <t>カケイ</t>
    </rPh>
    <rPh sb="2" eb="4">
      <t>ブモン</t>
    </rPh>
    <rPh sb="5" eb="7">
      <t>ミンカン</t>
    </rPh>
    <rPh sb="7" eb="8">
      <t>ヒ</t>
    </rPh>
    <rPh sb="8" eb="10">
      <t>キンユウ</t>
    </rPh>
    <rPh sb="10" eb="12">
      <t>キギョウ</t>
    </rPh>
    <rPh sb="12" eb="14">
      <t>ホウジン</t>
    </rPh>
    <rPh sb="14" eb="16">
      <t>ブモン</t>
    </rPh>
    <phoneticPr fontId="3"/>
  </si>
  <si>
    <r>
      <t>Ando (2002)</t>
    </r>
    <r>
      <rPr>
        <sz val="10"/>
        <rFont val="ＭＳ Ｐゴシック"/>
        <family val="3"/>
        <charset val="128"/>
      </rPr>
      <t>の推計（</t>
    </r>
    <r>
      <rPr>
        <sz val="10"/>
        <rFont val="Century"/>
        <family val="1"/>
      </rPr>
      <t>68SNA</t>
    </r>
    <r>
      <rPr>
        <sz val="10"/>
        <rFont val="ＭＳ Ｐゴシック"/>
        <family val="3"/>
        <charset val="128"/>
      </rPr>
      <t>，</t>
    </r>
    <r>
      <rPr>
        <sz val="10"/>
        <rFont val="Century"/>
        <family val="1"/>
      </rPr>
      <t>1990</t>
    </r>
    <r>
      <rPr>
        <sz val="10"/>
        <rFont val="ＭＳ Ｐゴシック"/>
        <family val="3"/>
        <charset val="128"/>
      </rPr>
      <t>年基準）</t>
    </r>
    <rPh sb="12" eb="14">
      <t>スイケイ</t>
    </rPh>
    <rPh sb="25" eb="28">
      <t>ネンキジュン</t>
    </rPh>
    <phoneticPr fontId="3"/>
  </si>
  <si>
    <r>
      <rPr>
        <b/>
        <sz val="10"/>
        <rFont val="ＭＳ Ｐゴシック"/>
        <family val="3"/>
        <charset val="128"/>
      </rPr>
      <t>【デフレーター】</t>
    </r>
    <phoneticPr fontId="3"/>
  </si>
  <si>
    <r>
      <rPr>
        <sz val="10"/>
        <rFont val="ＭＳ Ｐゴシック"/>
        <family val="3"/>
        <charset val="128"/>
      </rPr>
      <t>デフレーター</t>
    </r>
    <r>
      <rPr>
        <sz val="10"/>
        <rFont val="Century"/>
        <family val="1"/>
      </rPr>
      <t>_</t>
    </r>
    <r>
      <rPr>
        <sz val="10"/>
        <rFont val="ＭＳ Ｐゴシック"/>
        <family val="3"/>
        <charset val="128"/>
      </rPr>
      <t>国内家計最終消費支出（</t>
    </r>
    <r>
      <rPr>
        <sz val="10"/>
        <rFont val="Century"/>
        <family val="1"/>
      </rPr>
      <t>1995</t>
    </r>
    <r>
      <rPr>
        <sz val="10"/>
        <rFont val="ＭＳ Ｐゴシック"/>
        <family val="3"/>
        <charset val="128"/>
      </rPr>
      <t>年）</t>
    </r>
    <rPh sb="22" eb="23">
      <t>ネン</t>
    </rPh>
    <phoneticPr fontId="3"/>
  </si>
  <si>
    <r>
      <rPr>
        <sz val="10"/>
        <rFont val="ＭＳ Ｐゴシック"/>
        <family val="3"/>
        <charset val="128"/>
      </rPr>
      <t>デフレーター</t>
    </r>
    <r>
      <rPr>
        <sz val="10"/>
        <rFont val="Century"/>
        <family val="1"/>
      </rPr>
      <t>_</t>
    </r>
    <r>
      <rPr>
        <sz val="10"/>
        <rFont val="ＭＳ Ｐゴシック"/>
        <family val="3"/>
        <charset val="128"/>
      </rPr>
      <t>国内家計最終消費支出（</t>
    </r>
    <r>
      <rPr>
        <sz val="10"/>
        <rFont val="Century"/>
        <family val="1"/>
      </rPr>
      <t>2000</t>
    </r>
    <r>
      <rPr>
        <sz val="10"/>
        <rFont val="ＭＳ Ｐゴシック"/>
        <family val="3"/>
        <charset val="128"/>
      </rPr>
      <t>年）</t>
    </r>
    <rPh sb="22" eb="23">
      <t>ネン</t>
    </rPh>
    <phoneticPr fontId="3"/>
  </si>
  <si>
    <r>
      <rPr>
        <sz val="10"/>
        <rFont val="ＭＳ Ｐゴシック"/>
        <family val="3"/>
        <charset val="128"/>
      </rPr>
      <t>デフレーター</t>
    </r>
    <r>
      <rPr>
        <sz val="10"/>
        <rFont val="Century"/>
        <family val="1"/>
      </rPr>
      <t>_</t>
    </r>
    <r>
      <rPr>
        <sz val="10"/>
        <rFont val="ＭＳ Ｐゴシック"/>
        <family val="3"/>
        <charset val="128"/>
      </rPr>
      <t>国内家計最終消費支出（</t>
    </r>
    <r>
      <rPr>
        <sz val="10"/>
        <rFont val="Century"/>
        <family val="1"/>
      </rPr>
      <t>2005</t>
    </r>
    <r>
      <rPr>
        <sz val="10"/>
        <rFont val="ＭＳ Ｐゴシック"/>
        <family val="3"/>
        <charset val="128"/>
      </rPr>
      <t>年）</t>
    </r>
    <rPh sb="22" eb="23">
      <t>ネン</t>
    </rPh>
    <phoneticPr fontId="3"/>
  </si>
  <si>
    <t>【民間非金融法人企業部門】</t>
    <rPh sb="1" eb="3">
      <t>ミンカン</t>
    </rPh>
    <rPh sb="3" eb="4">
      <t>ヒ</t>
    </rPh>
    <rPh sb="4" eb="6">
      <t>キンユウ</t>
    </rPh>
    <rPh sb="6" eb="8">
      <t>ホウジン</t>
    </rPh>
    <rPh sb="8" eb="10">
      <t>キギョウ</t>
    </rPh>
    <rPh sb="10" eb="12">
      <t>ブモン</t>
    </rPh>
    <phoneticPr fontId="3"/>
  </si>
  <si>
    <t>民間非金融法人企業_期末貸借対照表勘定（１．非金融資産）</t>
    <rPh sb="0" eb="2">
      <t>ミンカン</t>
    </rPh>
    <rPh sb="2" eb="3">
      <t>ヒ</t>
    </rPh>
    <rPh sb="3" eb="5">
      <t>キンユウ</t>
    </rPh>
    <rPh sb="5" eb="7">
      <t>ホウジン</t>
    </rPh>
    <rPh sb="7" eb="9">
      <t>キギョウ</t>
    </rPh>
    <rPh sb="10" eb="12">
      <t>キマツ</t>
    </rPh>
    <rPh sb="12" eb="14">
      <t>タイシャク</t>
    </rPh>
    <rPh sb="14" eb="17">
      <t>タイショウヒョウ</t>
    </rPh>
    <rPh sb="17" eb="19">
      <t>カンジョウ</t>
    </rPh>
    <phoneticPr fontId="3"/>
  </si>
  <si>
    <t>民間非金融法人企業_期末貸借対照表勘定（２．金融資産）</t>
    <phoneticPr fontId="3"/>
  </si>
  <si>
    <t>民間非金融法人企業_期末貸借対照表勘定（３．負債）</t>
    <phoneticPr fontId="3"/>
  </si>
  <si>
    <t>トービンのq</t>
    <phoneticPr fontId="3"/>
  </si>
  <si>
    <t>名目</t>
    <rPh sb="0" eb="2">
      <t>メイモク</t>
    </rPh>
    <phoneticPr fontId="3"/>
  </si>
  <si>
    <t>１．　民間最終消費支出</t>
  </si>
  <si>
    <t>粗固定資本形成</t>
    <rPh sb="0" eb="1">
      <t>ソ</t>
    </rPh>
    <rPh sb="1" eb="3">
      <t>コテイ</t>
    </rPh>
    <rPh sb="3" eb="5">
      <t>シホン</t>
    </rPh>
    <rPh sb="5" eb="7">
      <t>ケイセイ</t>
    </rPh>
    <phoneticPr fontId="3"/>
  </si>
  <si>
    <t>　　（２）企業設備</t>
  </si>
  <si>
    <t>純固定資本形成</t>
    <rPh sb="0" eb="1">
      <t>ジュン</t>
    </rPh>
    <rPh sb="1" eb="3">
      <t>コテイ</t>
    </rPh>
    <rPh sb="3" eb="5">
      <t>シホン</t>
    </rPh>
    <rPh sb="5" eb="7">
      <t>ケイセイ</t>
    </rPh>
    <phoneticPr fontId="3"/>
  </si>
  <si>
    <t>平均</t>
    <rPh sb="0" eb="2">
      <t>ヘイキン</t>
    </rPh>
    <phoneticPr fontId="3"/>
  </si>
  <si>
    <t>安藤尺度（純設備投資）</t>
    <rPh sb="0" eb="2">
      <t>アンドウ</t>
    </rPh>
    <rPh sb="2" eb="4">
      <t>シャクド</t>
    </rPh>
    <rPh sb="5" eb="6">
      <t>ジュン</t>
    </rPh>
    <rPh sb="6" eb="8">
      <t>セツビ</t>
    </rPh>
    <rPh sb="8" eb="10">
      <t>トウシ</t>
    </rPh>
    <phoneticPr fontId="3"/>
  </si>
  <si>
    <t>安藤尺度（粗設備投資）</t>
    <rPh sb="0" eb="2">
      <t>アンドウ</t>
    </rPh>
    <rPh sb="2" eb="4">
      <t>シャクド</t>
    </rPh>
    <rPh sb="5" eb="6">
      <t>ソ</t>
    </rPh>
    <rPh sb="6" eb="8">
      <t>セツビ</t>
    </rPh>
    <rPh sb="8" eb="10">
      <t>トウシ</t>
    </rPh>
    <phoneticPr fontId="3"/>
  </si>
  <si>
    <t>デフレーター</t>
    <phoneticPr fontId="3"/>
  </si>
  <si>
    <t>　　　　　ａ．民間</t>
  </si>
  <si>
    <t>　　国内家計最終消費支出</t>
  </si>
  <si>
    <t>実質</t>
    <rPh sb="0" eb="2">
      <t>ジッシツ</t>
    </rPh>
    <phoneticPr fontId="3"/>
  </si>
  <si>
    <t>設備投資の機会費用（純設備投資，1995年基準）</t>
    <rPh sb="0" eb="2">
      <t>セツビ</t>
    </rPh>
    <rPh sb="2" eb="4">
      <t>トウシ</t>
    </rPh>
    <rPh sb="5" eb="7">
      <t>キカイ</t>
    </rPh>
    <rPh sb="7" eb="9">
      <t>ヒヨウ</t>
    </rPh>
    <rPh sb="10" eb="11">
      <t>ジュン</t>
    </rPh>
    <rPh sb="11" eb="13">
      <t>セツビ</t>
    </rPh>
    <rPh sb="13" eb="15">
      <t>トウシ</t>
    </rPh>
    <rPh sb="20" eb="21">
      <t>ネン</t>
    </rPh>
    <rPh sb="21" eb="23">
      <t>キジュン</t>
    </rPh>
    <phoneticPr fontId="3"/>
  </si>
  <si>
    <t>設備投資の機会費用（純設備投資，2000年基準）</t>
    <rPh sb="0" eb="2">
      <t>セツビ</t>
    </rPh>
    <rPh sb="2" eb="4">
      <t>トウシ</t>
    </rPh>
    <rPh sb="5" eb="7">
      <t>キカイ</t>
    </rPh>
    <rPh sb="7" eb="9">
      <t>ヒヨウ</t>
    </rPh>
    <rPh sb="10" eb="11">
      <t>ジュン</t>
    </rPh>
    <rPh sb="11" eb="13">
      <t>セツビ</t>
    </rPh>
    <rPh sb="13" eb="15">
      <t>トウシ</t>
    </rPh>
    <rPh sb="20" eb="23">
      <t>ネンキジュン</t>
    </rPh>
    <phoneticPr fontId="3"/>
  </si>
  <si>
    <t>設備投資の機会費用（粗設備投資，1995年基準）</t>
    <rPh sb="0" eb="2">
      <t>セツビ</t>
    </rPh>
    <rPh sb="2" eb="4">
      <t>トウシ</t>
    </rPh>
    <rPh sb="5" eb="7">
      <t>キカイ</t>
    </rPh>
    <rPh sb="7" eb="9">
      <t>ヒヨウ</t>
    </rPh>
    <rPh sb="10" eb="11">
      <t>ソ</t>
    </rPh>
    <rPh sb="11" eb="13">
      <t>セツビ</t>
    </rPh>
    <rPh sb="13" eb="15">
      <t>トウシ</t>
    </rPh>
    <rPh sb="20" eb="23">
      <t>ネンキジュン</t>
    </rPh>
    <phoneticPr fontId="3"/>
  </si>
  <si>
    <t>設備投資の機会費用（粗設備投資，2000年基準）</t>
    <rPh sb="0" eb="2">
      <t>セツビ</t>
    </rPh>
    <rPh sb="2" eb="4">
      <t>トウシ</t>
    </rPh>
    <rPh sb="5" eb="7">
      <t>キカイ</t>
    </rPh>
    <rPh sb="7" eb="9">
      <t>ヒヨウ</t>
    </rPh>
    <rPh sb="10" eb="11">
      <t>ソ</t>
    </rPh>
    <rPh sb="11" eb="13">
      <t>セツビ</t>
    </rPh>
    <rPh sb="13" eb="15">
      <t>トウシ</t>
    </rPh>
    <rPh sb="20" eb="23">
      <t>ネンキジュン</t>
    </rPh>
    <phoneticPr fontId="3"/>
  </si>
  <si>
    <t>トービンの平均q（1995年基準）</t>
    <rPh sb="5" eb="7">
      <t>ヘイキン</t>
    </rPh>
    <phoneticPr fontId="3"/>
  </si>
  <si>
    <t>トービンの平均q（2000年基準）</t>
    <rPh sb="5" eb="7">
      <t>ヘイキン</t>
    </rPh>
    <phoneticPr fontId="3"/>
  </si>
  <si>
    <t>民間最終消費支出デフレーター（1995年基準）</t>
    <rPh sb="19" eb="20">
      <t>ネン</t>
    </rPh>
    <rPh sb="20" eb="22">
      <t>キジュン</t>
    </rPh>
    <phoneticPr fontId="3"/>
  </si>
  <si>
    <t>民間最終消費支出デフレーター（2000年基準）</t>
    <rPh sb="19" eb="20">
      <t>ネン</t>
    </rPh>
    <rPh sb="20" eb="22">
      <t>キジュン</t>
    </rPh>
    <phoneticPr fontId="3"/>
  </si>
  <si>
    <t>民間最終消費支出デフレーター（2005年基準）</t>
    <rPh sb="19" eb="20">
      <t>ネン</t>
    </rPh>
    <rPh sb="20" eb="22">
      <t>キジュン</t>
    </rPh>
    <phoneticPr fontId="3"/>
  </si>
  <si>
    <t>【家計部門】</t>
    <rPh sb="1" eb="3">
      <t>カケイ</t>
    </rPh>
    <rPh sb="3" eb="5">
      <t>ブモン</t>
    </rPh>
    <phoneticPr fontId="3"/>
  </si>
  <si>
    <t>　　（２）配当</t>
  </si>
  <si>
    <t>1.4 　雇用者報酬（受取）</t>
  </si>
  <si>
    <t>実質利子所得（1995年基準）</t>
    <rPh sb="0" eb="2">
      <t>ジッシツ</t>
    </rPh>
    <rPh sb="2" eb="4">
      <t>リシ</t>
    </rPh>
    <rPh sb="4" eb="6">
      <t>ショトク</t>
    </rPh>
    <rPh sb="11" eb="14">
      <t>ネンキジュン</t>
    </rPh>
    <phoneticPr fontId="3"/>
  </si>
  <si>
    <t>実質利子所得（2000年基準）</t>
    <rPh sb="0" eb="2">
      <t>ジッシツ</t>
    </rPh>
    <rPh sb="2" eb="4">
      <t>リシ</t>
    </rPh>
    <rPh sb="4" eb="6">
      <t>ショトク</t>
    </rPh>
    <rPh sb="11" eb="14">
      <t>ネンキジュン</t>
    </rPh>
    <phoneticPr fontId="3"/>
  </si>
  <si>
    <t>実質配当所得（1995年基準）</t>
    <rPh sb="0" eb="2">
      <t>ジッシツ</t>
    </rPh>
    <rPh sb="2" eb="4">
      <t>ハイトウ</t>
    </rPh>
    <rPh sb="4" eb="6">
      <t>ショトク</t>
    </rPh>
    <rPh sb="11" eb="14">
      <t>ネンキジュン</t>
    </rPh>
    <phoneticPr fontId="3"/>
  </si>
  <si>
    <t>実質配当所得(2000年基準)</t>
    <rPh sb="0" eb="2">
      <t>ジッシツ</t>
    </rPh>
    <rPh sb="2" eb="4">
      <t>ハイトウ</t>
    </rPh>
    <rPh sb="4" eb="6">
      <t>ショトク</t>
    </rPh>
    <rPh sb="11" eb="14">
      <t>ネンキジュン</t>
    </rPh>
    <phoneticPr fontId="3"/>
  </si>
  <si>
    <t>実質雇用者報酬（1995年基準，右目盛）</t>
    <rPh sb="0" eb="2">
      <t>ジッシツ</t>
    </rPh>
    <rPh sb="12" eb="15">
      <t>ネンキジュン</t>
    </rPh>
    <rPh sb="16" eb="18">
      <t>ミギメ</t>
    </rPh>
    <rPh sb="18" eb="19">
      <t>モ</t>
    </rPh>
    <phoneticPr fontId="3"/>
  </si>
  <si>
    <t>実質雇用者報酬（2000年基準，右目盛）</t>
    <rPh sb="0" eb="2">
      <t>ジッシツ</t>
    </rPh>
    <rPh sb="12" eb="15">
      <t>ネンキジュン</t>
    </rPh>
    <rPh sb="16" eb="18">
      <t>ミギメ</t>
    </rPh>
    <rPh sb="18" eb="19">
      <t>モ</t>
    </rPh>
    <phoneticPr fontId="3"/>
  </si>
  <si>
    <t>国民所得（要素費用表示）</t>
    <phoneticPr fontId="3"/>
  </si>
  <si>
    <t>民間非金融企業法人　貯蓄（純）</t>
    <rPh sb="0" eb="2">
      <t>ミンカン</t>
    </rPh>
    <rPh sb="2" eb="3">
      <t>ヒ</t>
    </rPh>
    <rPh sb="3" eb="5">
      <t>キンユウ</t>
    </rPh>
    <rPh sb="5" eb="7">
      <t>キギョウ</t>
    </rPh>
    <rPh sb="7" eb="9">
      <t>ホウジン</t>
    </rPh>
    <phoneticPr fontId="3"/>
  </si>
  <si>
    <t>家計　貯蓄（純）((4.3+4.4)-(4.1))</t>
    <rPh sb="0" eb="2">
      <t>カケイ</t>
    </rPh>
    <phoneticPr fontId="3"/>
  </si>
  <si>
    <t>家計純貯蓄率</t>
    <rPh sb="0" eb="2">
      <t>カケイ</t>
    </rPh>
    <rPh sb="2" eb="5">
      <t>ジュンチョチク</t>
    </rPh>
    <rPh sb="5" eb="6">
      <t>リツ</t>
    </rPh>
    <phoneticPr fontId="3"/>
  </si>
  <si>
    <t>民間非金融法人企業純貯蓄率</t>
    <rPh sb="0" eb="2">
      <t>ミンカン</t>
    </rPh>
    <rPh sb="2" eb="3">
      <t>ヒ</t>
    </rPh>
    <rPh sb="3" eb="5">
      <t>キンユウ</t>
    </rPh>
    <rPh sb="5" eb="7">
      <t>ホウジン</t>
    </rPh>
    <rPh sb="7" eb="9">
      <t>キギョウ</t>
    </rPh>
    <rPh sb="9" eb="12">
      <t>ジュンチョチク</t>
    </rPh>
    <rPh sb="12" eb="13">
      <t>リツ</t>
    </rPh>
    <phoneticPr fontId="3"/>
  </si>
  <si>
    <t>家計純貯蓄率（1995年基準）</t>
    <rPh sb="0" eb="2">
      <t>カケイ</t>
    </rPh>
    <rPh sb="2" eb="5">
      <t>ジュンチョチク</t>
    </rPh>
    <rPh sb="5" eb="6">
      <t>リツ</t>
    </rPh>
    <phoneticPr fontId="3"/>
  </si>
  <si>
    <t>家計純貯蓄率（2000年基準）</t>
    <rPh sb="0" eb="2">
      <t>カケイ</t>
    </rPh>
    <rPh sb="2" eb="5">
      <t>ジュンチョチク</t>
    </rPh>
    <rPh sb="5" eb="6">
      <t>リツ</t>
    </rPh>
    <phoneticPr fontId="3"/>
  </si>
  <si>
    <t>民間非金融法人企業純貯蓄率（1995年基準）</t>
    <rPh sb="0" eb="2">
      <t>ミンカン</t>
    </rPh>
    <rPh sb="2" eb="3">
      <t>ヒ</t>
    </rPh>
    <rPh sb="3" eb="5">
      <t>キンユウ</t>
    </rPh>
    <rPh sb="5" eb="7">
      <t>ホウジン</t>
    </rPh>
    <rPh sb="7" eb="9">
      <t>キギョウ</t>
    </rPh>
    <rPh sb="9" eb="12">
      <t>ジュンチョチク</t>
    </rPh>
    <rPh sb="12" eb="13">
      <t>リツ</t>
    </rPh>
    <rPh sb="18" eb="19">
      <t>ネン</t>
    </rPh>
    <rPh sb="19" eb="21">
      <t>キジュン</t>
    </rPh>
    <phoneticPr fontId="3"/>
  </si>
  <si>
    <t>民間非金融法人企業純貯蓄率（2000年基準）</t>
    <rPh sb="0" eb="2">
      <t>ミンカン</t>
    </rPh>
    <rPh sb="2" eb="3">
      <t>ヒ</t>
    </rPh>
    <rPh sb="3" eb="5">
      <t>キンユウ</t>
    </rPh>
    <rPh sb="5" eb="7">
      <t>ホウジン</t>
    </rPh>
    <rPh sb="7" eb="9">
      <t>キギョウ</t>
    </rPh>
    <rPh sb="9" eb="12">
      <t>ジュンチョチク</t>
    </rPh>
    <rPh sb="12" eb="13">
      <t>リツ</t>
    </rPh>
    <rPh sb="18" eb="19">
      <t>ネン</t>
    </rPh>
    <rPh sb="19" eb="21">
      <t>キジュン</t>
    </rPh>
    <phoneticPr fontId="3"/>
  </si>
  <si>
    <t>民間非金融法人企業純貯蓄率（2005年基準）</t>
    <rPh sb="0" eb="2">
      <t>ミンカン</t>
    </rPh>
    <rPh sb="2" eb="3">
      <t>ヒ</t>
    </rPh>
    <rPh sb="3" eb="5">
      <t>キンユウ</t>
    </rPh>
    <rPh sb="5" eb="7">
      <t>ホウジン</t>
    </rPh>
    <rPh sb="7" eb="9">
      <t>キギョウ</t>
    </rPh>
    <rPh sb="9" eb="12">
      <t>ジュンチョチク</t>
    </rPh>
    <rPh sb="12" eb="13">
      <t>リツ</t>
    </rPh>
    <rPh sb="18" eb="19">
      <t>ネン</t>
    </rPh>
    <rPh sb="19" eb="21">
      <t>キジュン</t>
    </rPh>
    <phoneticPr fontId="3"/>
  </si>
  <si>
    <t>1980暦年</t>
    <rPh sb="4" eb="6">
      <t>レキネン</t>
    </rPh>
    <phoneticPr fontId="3"/>
  </si>
  <si>
    <r>
      <t>1980</t>
    </r>
    <r>
      <rPr>
        <sz val="10"/>
        <rFont val="ＭＳ Ｐ明朝"/>
        <family val="1"/>
        <charset val="128"/>
      </rPr>
      <t>暦年</t>
    </r>
    <rPh sb="4" eb="6">
      <t>レキネン</t>
    </rPh>
    <phoneticPr fontId="3"/>
  </si>
  <si>
    <r>
      <t>家計純貯蓄率（200</t>
    </r>
    <r>
      <rPr>
        <sz val="11"/>
        <rFont val="ＭＳ Ｐゴシック"/>
        <family val="3"/>
        <charset val="128"/>
      </rPr>
      <t>5</t>
    </r>
    <r>
      <rPr>
        <sz val="11"/>
        <rFont val="ＭＳ Ｐゴシック"/>
        <family val="3"/>
        <charset val="128"/>
      </rPr>
      <t>年基準）</t>
    </r>
    <rPh sb="0" eb="2">
      <t>カケイ</t>
    </rPh>
    <rPh sb="2" eb="5">
      <t>ジュンチョチク</t>
    </rPh>
    <rPh sb="5" eb="6">
      <t>リツ</t>
    </rPh>
    <phoneticPr fontId="3"/>
  </si>
  <si>
    <t>非金融資本税引き後収益率（時価固定資本減耗，2005年基準）</t>
    <rPh sb="0" eb="1">
      <t>ヒ</t>
    </rPh>
    <rPh sb="1" eb="3">
      <t>キンユウ</t>
    </rPh>
    <rPh sb="3" eb="5">
      <t>シホン</t>
    </rPh>
    <rPh sb="5" eb="7">
      <t>ゼイビ</t>
    </rPh>
    <rPh sb="8" eb="9">
      <t>ゴ</t>
    </rPh>
    <rPh sb="9" eb="12">
      <t>シュウエキリツ</t>
    </rPh>
    <rPh sb="13" eb="15">
      <t>ジカ</t>
    </rPh>
    <rPh sb="15" eb="17">
      <t>コテイ</t>
    </rPh>
    <rPh sb="17" eb="19">
      <t>シホン</t>
    </rPh>
    <rPh sb="19" eb="21">
      <t>ゲンモウ</t>
    </rPh>
    <rPh sb="26" eb="29">
      <t>ネンキジュン</t>
    </rPh>
    <phoneticPr fontId="3"/>
  </si>
  <si>
    <t>民間非金融法人企業・正味資産（1995年基準、十億円、右目盛り）</t>
    <rPh sb="0" eb="2">
      <t>ミンカン</t>
    </rPh>
    <rPh sb="2" eb="3">
      <t>ヒ</t>
    </rPh>
    <rPh sb="3" eb="5">
      <t>キンユウ</t>
    </rPh>
    <rPh sb="5" eb="7">
      <t>ホウジン</t>
    </rPh>
    <rPh sb="7" eb="9">
      <t>キギョウ</t>
    </rPh>
    <rPh sb="10" eb="12">
      <t>ショウミ</t>
    </rPh>
    <rPh sb="12" eb="14">
      <t>シサン</t>
    </rPh>
    <rPh sb="23" eb="26">
      <t>ジュウオクエン</t>
    </rPh>
    <rPh sb="27" eb="28">
      <t>ミギ</t>
    </rPh>
    <rPh sb="28" eb="30">
      <t>メモ</t>
    </rPh>
    <phoneticPr fontId="3"/>
  </si>
  <si>
    <r>
      <rPr>
        <b/>
        <sz val="10"/>
        <rFont val="ＭＳ Ｐゴシック"/>
        <family val="3"/>
        <charset val="128"/>
      </rPr>
      <t>【デフレーター】</t>
    </r>
    <phoneticPr fontId="3"/>
  </si>
  <si>
    <r>
      <rPr>
        <b/>
        <sz val="10"/>
        <rFont val="ＭＳ Ｐゴシック"/>
        <family val="3"/>
        <charset val="128"/>
      </rPr>
      <t>デフレーター</t>
    </r>
    <r>
      <rPr>
        <b/>
        <sz val="10"/>
        <rFont val="Century"/>
        <family val="1"/>
      </rPr>
      <t>_</t>
    </r>
    <r>
      <rPr>
        <b/>
        <sz val="10"/>
        <rFont val="ＭＳ Ｐゴシック"/>
        <family val="3"/>
        <charset val="128"/>
      </rPr>
      <t>国内家計最終消費支出（</t>
    </r>
    <r>
      <rPr>
        <b/>
        <sz val="10"/>
        <rFont val="Century"/>
        <family val="1"/>
      </rPr>
      <t>2000</t>
    </r>
    <r>
      <rPr>
        <b/>
        <sz val="10"/>
        <rFont val="ＭＳ Ｐゴシック"/>
        <family val="3"/>
        <charset val="128"/>
      </rPr>
      <t>年基準）</t>
    </r>
    <rPh sb="22" eb="23">
      <t>ネン</t>
    </rPh>
    <rPh sb="23" eb="25">
      <t>キジュン</t>
    </rPh>
    <phoneticPr fontId="3"/>
  </si>
  <si>
    <r>
      <rPr>
        <b/>
        <sz val="10"/>
        <rFont val="ＭＳ Ｐゴシック"/>
        <family val="3"/>
        <charset val="128"/>
      </rPr>
      <t>デフレーター</t>
    </r>
    <r>
      <rPr>
        <b/>
        <sz val="10"/>
        <rFont val="Century"/>
        <family val="1"/>
      </rPr>
      <t>_</t>
    </r>
    <r>
      <rPr>
        <b/>
        <sz val="10"/>
        <rFont val="ＭＳ Ｐゴシック"/>
        <family val="3"/>
        <charset val="128"/>
      </rPr>
      <t>国内家計最終消費支出（</t>
    </r>
    <r>
      <rPr>
        <b/>
        <sz val="10"/>
        <rFont val="Century"/>
        <family val="1"/>
      </rPr>
      <t>2005</t>
    </r>
    <r>
      <rPr>
        <b/>
        <sz val="10"/>
        <rFont val="ＭＳ Ｐゴシック"/>
        <family val="3"/>
        <charset val="128"/>
      </rPr>
      <t>年基準）</t>
    </r>
    <rPh sb="22" eb="23">
      <t>ネン</t>
    </rPh>
    <rPh sb="23" eb="25">
      <t>キジュン</t>
    </rPh>
    <phoneticPr fontId="3"/>
  </si>
  <si>
    <r>
      <rPr>
        <b/>
        <sz val="10"/>
        <rFont val="ＭＳ Ｐゴシック"/>
        <family val="3"/>
        <charset val="128"/>
      </rPr>
      <t>家計</t>
    </r>
    <r>
      <rPr>
        <b/>
        <sz val="10"/>
        <rFont val="Century"/>
        <family val="1"/>
      </rPr>
      <t>_</t>
    </r>
    <r>
      <rPr>
        <b/>
        <sz val="10"/>
        <rFont val="ＭＳ Ｐゴシック"/>
        <family val="3"/>
        <charset val="128"/>
      </rPr>
      <t>可処分所得の使用勘定（</t>
    </r>
    <r>
      <rPr>
        <b/>
        <sz val="10"/>
        <rFont val="Century"/>
        <family val="1"/>
      </rPr>
      <t xml:space="preserve">4.1 </t>
    </r>
    <r>
      <rPr>
        <b/>
        <sz val="10"/>
        <rFont val="ＭＳ Ｐゴシック"/>
        <family val="3"/>
        <charset val="128"/>
      </rPr>
      <t>最終消費支出（個別消費支出））</t>
    </r>
    <rPh sb="0" eb="2">
      <t>カケイ</t>
    </rPh>
    <rPh sb="3" eb="6">
      <t>カショブン</t>
    </rPh>
    <rPh sb="6" eb="8">
      <t>ショトク</t>
    </rPh>
    <rPh sb="9" eb="11">
      <t>シヨウ</t>
    </rPh>
    <rPh sb="11" eb="13">
      <t>カンジョウ</t>
    </rPh>
    <phoneticPr fontId="3"/>
  </si>
  <si>
    <r>
      <rPr>
        <b/>
        <sz val="10"/>
        <rFont val="ＭＳ Ｐゴシック"/>
        <family val="3"/>
        <charset val="128"/>
      </rPr>
      <t>家計</t>
    </r>
    <r>
      <rPr>
        <b/>
        <sz val="10"/>
        <rFont val="Century"/>
        <family val="1"/>
      </rPr>
      <t>_</t>
    </r>
    <r>
      <rPr>
        <b/>
        <sz val="10"/>
        <rFont val="ＭＳ Ｐゴシック"/>
        <family val="3"/>
        <charset val="128"/>
      </rPr>
      <t>可処分所得の使用勘定（</t>
    </r>
    <r>
      <rPr>
        <b/>
        <sz val="10"/>
        <rFont val="Century"/>
        <family val="1"/>
      </rPr>
      <t>4.2</t>
    </r>
    <r>
      <rPr>
        <b/>
        <sz val="10"/>
        <rFont val="ＭＳ Ｐゴシック"/>
        <family val="3"/>
        <charset val="128"/>
      </rPr>
      <t>　貯蓄（純）</t>
    </r>
    <r>
      <rPr>
        <b/>
        <sz val="10"/>
        <rFont val="Century"/>
        <family val="1"/>
      </rPr>
      <t>((4.3+4.4)-(4.1))</t>
    </r>
    <r>
      <rPr>
        <b/>
        <sz val="10"/>
        <rFont val="ＭＳ Ｐゴシック"/>
        <family val="3"/>
        <charset val="128"/>
      </rPr>
      <t>）</t>
    </r>
    <rPh sb="0" eb="2">
      <t>カケイ</t>
    </rPh>
    <rPh sb="3" eb="6">
      <t>カショブン</t>
    </rPh>
    <rPh sb="6" eb="8">
      <t>ショトク</t>
    </rPh>
    <rPh sb="9" eb="11">
      <t>シヨウ</t>
    </rPh>
    <rPh sb="11" eb="13">
      <t>カンジョウ</t>
    </rPh>
    <phoneticPr fontId="3"/>
  </si>
  <si>
    <r>
      <rPr>
        <b/>
        <sz val="10"/>
        <rFont val="ＭＳ Ｐゴシック"/>
        <family val="3"/>
        <charset val="128"/>
      </rPr>
      <t>家計</t>
    </r>
    <r>
      <rPr>
        <b/>
        <sz val="10"/>
        <rFont val="Century"/>
        <family val="1"/>
      </rPr>
      <t>_</t>
    </r>
    <r>
      <rPr>
        <b/>
        <sz val="10"/>
        <rFont val="ＭＳ Ｐゴシック"/>
        <family val="3"/>
        <charset val="128"/>
      </rPr>
      <t>資本調達勘定（</t>
    </r>
    <r>
      <rPr>
        <b/>
        <sz val="10"/>
        <rFont val="Century"/>
        <family val="1"/>
      </rPr>
      <t xml:space="preserve">1.4 </t>
    </r>
    <r>
      <rPr>
        <b/>
        <sz val="10"/>
        <rFont val="ＭＳ Ｐゴシック"/>
        <family val="3"/>
        <charset val="128"/>
      </rPr>
      <t>土地の購入（純））</t>
    </r>
    <rPh sb="0" eb="2">
      <t>カケイ</t>
    </rPh>
    <rPh sb="3" eb="5">
      <t>シホン</t>
    </rPh>
    <rPh sb="5" eb="7">
      <t>チョウタツ</t>
    </rPh>
    <rPh sb="7" eb="9">
      <t>カンジョウ</t>
    </rPh>
    <phoneticPr fontId="3"/>
  </si>
  <si>
    <r>
      <rPr>
        <b/>
        <sz val="10"/>
        <rFont val="ＭＳ Ｐゴシック"/>
        <family val="3"/>
        <charset val="128"/>
      </rPr>
      <t>民間非金融法人企業</t>
    </r>
    <r>
      <rPr>
        <b/>
        <sz val="10"/>
        <rFont val="Century"/>
        <family val="1"/>
      </rPr>
      <t>_</t>
    </r>
    <r>
      <rPr>
        <b/>
        <sz val="10"/>
        <rFont val="ＭＳ Ｐゴシック"/>
        <family val="3"/>
        <charset val="128"/>
      </rPr>
      <t>可処分所得の使用勘定（１．貯蓄（純））</t>
    </r>
    <rPh sb="0" eb="2">
      <t>ミンカン</t>
    </rPh>
    <rPh sb="2" eb="3">
      <t>ヒ</t>
    </rPh>
    <rPh sb="3" eb="5">
      <t>キンユウ</t>
    </rPh>
    <rPh sb="5" eb="7">
      <t>ホウジン</t>
    </rPh>
    <rPh sb="7" eb="9">
      <t>キギョウ</t>
    </rPh>
    <rPh sb="10" eb="13">
      <t>カショブン</t>
    </rPh>
    <rPh sb="13" eb="15">
      <t>ショトク</t>
    </rPh>
    <rPh sb="16" eb="18">
      <t>シヨウ</t>
    </rPh>
    <rPh sb="18" eb="20">
      <t>カンジョウ</t>
    </rPh>
    <phoneticPr fontId="3"/>
  </si>
  <si>
    <r>
      <rPr>
        <b/>
        <sz val="10"/>
        <rFont val="ＭＳ Ｐゴシック"/>
        <family val="3"/>
        <charset val="128"/>
      </rPr>
      <t>家計</t>
    </r>
    <r>
      <rPr>
        <b/>
        <sz val="10"/>
        <rFont val="Century"/>
        <family val="1"/>
      </rPr>
      <t>_</t>
    </r>
    <r>
      <rPr>
        <b/>
        <sz val="10"/>
        <rFont val="ＭＳ Ｐゴシック"/>
        <family val="3"/>
        <charset val="128"/>
      </rPr>
      <t>期末貸借対照表勘定（（２）有形非生産資産）</t>
    </r>
    <rPh sb="0" eb="2">
      <t>カケイ</t>
    </rPh>
    <rPh sb="3" eb="5">
      <t>キマツ</t>
    </rPh>
    <rPh sb="5" eb="7">
      <t>タイシャク</t>
    </rPh>
    <rPh sb="7" eb="10">
      <t>タイショウヒョウ</t>
    </rPh>
    <rPh sb="10" eb="12">
      <t>カンジョウ</t>
    </rPh>
    <phoneticPr fontId="3"/>
  </si>
  <si>
    <r>
      <rPr>
        <b/>
        <sz val="8"/>
        <rFont val="ＭＳ Ｐゴシック"/>
        <family val="3"/>
        <charset val="128"/>
      </rPr>
      <t>家計</t>
    </r>
    <r>
      <rPr>
        <b/>
        <sz val="8"/>
        <rFont val="Century"/>
        <family val="1"/>
      </rPr>
      <t>_</t>
    </r>
    <r>
      <rPr>
        <b/>
        <sz val="8"/>
        <rFont val="ＭＳ Ｐゴシック"/>
        <family val="3"/>
        <charset val="128"/>
      </rPr>
      <t>期末貸借対照表勘定（４．正味資産）</t>
    </r>
    <rPh sb="0" eb="2">
      <t>カケイ</t>
    </rPh>
    <rPh sb="3" eb="5">
      <t>キマツ</t>
    </rPh>
    <rPh sb="5" eb="7">
      <t>タイシャク</t>
    </rPh>
    <rPh sb="7" eb="10">
      <t>タイショウヒョウ</t>
    </rPh>
    <rPh sb="10" eb="12">
      <t>カンジョウ</t>
    </rPh>
    <phoneticPr fontId="3"/>
  </si>
  <si>
    <t>民間最終消費支出（1995年基準）</t>
    <rPh sb="13" eb="14">
      <t>ネン</t>
    </rPh>
    <rPh sb="14" eb="16">
      <t>キジュン</t>
    </rPh>
    <phoneticPr fontId="3"/>
  </si>
  <si>
    <r>
      <rPr>
        <b/>
        <sz val="10"/>
        <rFont val="ＭＳ Ｐゴシック"/>
        <family val="3"/>
        <charset val="128"/>
      </rPr>
      <t>【安藤尺度（</t>
    </r>
    <r>
      <rPr>
        <b/>
        <sz val="10"/>
        <rFont val="Century"/>
        <family val="1"/>
      </rPr>
      <t>2011</t>
    </r>
    <r>
      <rPr>
        <b/>
        <sz val="10"/>
        <rFont val="ＭＳ Ｐゴシック"/>
        <family val="3"/>
        <charset val="128"/>
      </rPr>
      <t>年実質）】</t>
    </r>
    <rPh sb="1" eb="3">
      <t>アンドウ</t>
    </rPh>
    <rPh sb="3" eb="5">
      <t>シャクド</t>
    </rPh>
    <rPh sb="10" eb="11">
      <t>ネン</t>
    </rPh>
    <rPh sb="11" eb="13">
      <t>ジッシツ</t>
    </rPh>
    <phoneticPr fontId="3"/>
  </si>
  <si>
    <t>【安藤尺度（2011年価格換算）】</t>
    <rPh sb="1" eb="3">
      <t>アンドウ</t>
    </rPh>
    <rPh sb="3" eb="5">
      <t>シャクド</t>
    </rPh>
    <rPh sb="10" eb="11">
      <t>ネン</t>
    </rPh>
    <rPh sb="11" eb="13">
      <t>カカク</t>
    </rPh>
    <rPh sb="13" eb="15">
      <t>カンサン</t>
    </rPh>
    <phoneticPr fontId="3"/>
  </si>
  <si>
    <t>民間最終消費支出デフレーター（2011年基準）</t>
    <rPh sb="19" eb="20">
      <t>ネン</t>
    </rPh>
    <rPh sb="20" eb="22">
      <t>キジュン</t>
    </rPh>
    <phoneticPr fontId="3"/>
  </si>
  <si>
    <t>2011年を100としている</t>
    <rPh sb="4" eb="5">
      <t>ネン</t>
    </rPh>
    <phoneticPr fontId="3"/>
  </si>
  <si>
    <t>2011年価格で実質化</t>
    <rPh sb="4" eb="5">
      <t>ネン</t>
    </rPh>
    <rPh sb="5" eb="7">
      <t>カカク</t>
    </rPh>
    <rPh sb="8" eb="10">
      <t>ジッシツ</t>
    </rPh>
    <rPh sb="10" eb="11">
      <t>カ</t>
    </rPh>
    <phoneticPr fontId="3"/>
  </si>
  <si>
    <t xml:space="preserve"> </t>
    <phoneticPr fontId="3"/>
  </si>
  <si>
    <t>民間非金融法人企業</t>
    <rPh sb="0" eb="2">
      <t>ミンカン</t>
    </rPh>
    <rPh sb="2" eb="3">
      <t>ヒ</t>
    </rPh>
    <rPh sb="3" eb="5">
      <t>キンユウ</t>
    </rPh>
    <rPh sb="5" eb="7">
      <t>ホウジン</t>
    </rPh>
    <rPh sb="7" eb="9">
      <t>キギョウ</t>
    </rPh>
    <phoneticPr fontId="3"/>
  </si>
  <si>
    <t>民間非金融法人企業（暦年）</t>
    <rPh sb="0" eb="2">
      <t>ミンカン</t>
    </rPh>
    <rPh sb="2" eb="3">
      <t>ヒ</t>
    </rPh>
    <rPh sb="3" eb="5">
      <t>キンユウ</t>
    </rPh>
    <rPh sb="5" eb="7">
      <t>ホウジン</t>
    </rPh>
    <rPh sb="7" eb="9">
      <t>キギョウ</t>
    </rPh>
    <rPh sb="10" eb="12">
      <t>レキネン</t>
    </rPh>
    <phoneticPr fontId="3"/>
  </si>
  <si>
    <t>2015年基準</t>
    <rPh sb="4" eb="5">
      <t>ネン</t>
    </rPh>
    <rPh sb="5" eb="7">
      <t>キジュン</t>
    </rPh>
    <phoneticPr fontId="3"/>
  </si>
  <si>
    <t>民間最終消費支出（2015年基準）</t>
    <rPh sb="13" eb="14">
      <t>ネン</t>
    </rPh>
    <rPh sb="14" eb="16">
      <t>キジュン</t>
    </rPh>
    <phoneticPr fontId="3"/>
  </si>
  <si>
    <t>同・対民間消費比率（2015年基準）</t>
    <rPh sb="0" eb="1">
      <t>ドウ</t>
    </rPh>
    <rPh sb="2" eb="3">
      <t>タイ</t>
    </rPh>
    <rPh sb="3" eb="5">
      <t>ミンカン</t>
    </rPh>
    <rPh sb="5" eb="7">
      <t>ショウヒ</t>
    </rPh>
    <rPh sb="7" eb="9">
      <t>ヒリツ</t>
    </rPh>
    <phoneticPr fontId="3"/>
  </si>
  <si>
    <t>民間非金融法人企業・正味資産（2015年基準、十億円、右目盛り）</t>
    <rPh sb="0" eb="2">
      <t>ミンカン</t>
    </rPh>
    <rPh sb="2" eb="3">
      <t>ヒ</t>
    </rPh>
    <rPh sb="3" eb="5">
      <t>キンユウ</t>
    </rPh>
    <rPh sb="5" eb="7">
      <t>ホウジン</t>
    </rPh>
    <rPh sb="7" eb="9">
      <t>キギョウ</t>
    </rPh>
    <rPh sb="10" eb="12">
      <t>ショウミ</t>
    </rPh>
    <rPh sb="12" eb="14">
      <t>シサン</t>
    </rPh>
    <rPh sb="19" eb="20">
      <t>ネン</t>
    </rPh>
    <rPh sb="20" eb="22">
      <t>キジュン</t>
    </rPh>
    <rPh sb="23" eb="26">
      <t>ジュウオクエン</t>
    </rPh>
    <rPh sb="27" eb="28">
      <t>ミギ</t>
    </rPh>
    <rPh sb="28" eb="30">
      <t>メモ</t>
    </rPh>
    <phoneticPr fontId="3"/>
  </si>
  <si>
    <r>
      <rPr>
        <b/>
        <sz val="10"/>
        <rFont val="ＭＳ Ｐゴシック"/>
        <family val="3"/>
        <charset val="128"/>
      </rPr>
      <t>デフレーター</t>
    </r>
    <r>
      <rPr>
        <b/>
        <sz val="10"/>
        <rFont val="Century"/>
        <family val="1"/>
      </rPr>
      <t>_</t>
    </r>
    <r>
      <rPr>
        <b/>
        <sz val="10"/>
        <rFont val="ＭＳ Ｐゴシック"/>
        <family val="3"/>
        <charset val="128"/>
      </rPr>
      <t>国内家計最終消費支出（</t>
    </r>
    <r>
      <rPr>
        <b/>
        <sz val="10"/>
        <rFont val="Century"/>
        <family val="1"/>
      </rPr>
      <t>2015</t>
    </r>
    <r>
      <rPr>
        <b/>
        <sz val="10"/>
        <rFont val="ＭＳ Ｐゴシック"/>
        <family val="3"/>
        <charset val="128"/>
      </rPr>
      <t>年基準）</t>
    </r>
    <rPh sb="22" eb="23">
      <t>ネン</t>
    </rPh>
    <rPh sb="23" eb="25">
      <t>キジュン</t>
    </rPh>
    <phoneticPr fontId="3"/>
  </si>
  <si>
    <r>
      <rPr>
        <sz val="10"/>
        <rFont val="ＭＳ Ｐゴシック"/>
        <family val="3"/>
        <charset val="128"/>
      </rPr>
      <t>家計部門</t>
    </r>
    <r>
      <rPr>
        <sz val="10"/>
        <rFont val="Century"/>
        <family val="1"/>
      </rPr>
      <t>+</t>
    </r>
    <r>
      <rPr>
        <sz val="10"/>
        <rFont val="ＭＳ Ｐゴシック"/>
        <family val="3"/>
        <charset val="128"/>
      </rPr>
      <t>民間非金融企業法人部門（</t>
    </r>
    <r>
      <rPr>
        <sz val="10"/>
        <rFont val="Century"/>
        <family val="1"/>
      </rPr>
      <t>2015</t>
    </r>
    <r>
      <rPr>
        <sz val="10"/>
        <rFont val="ＭＳ Ｐゴシック"/>
        <family val="3"/>
        <charset val="128"/>
      </rPr>
      <t>年基準）</t>
    </r>
    <rPh sb="0" eb="2">
      <t>カケイ</t>
    </rPh>
    <rPh sb="2" eb="4">
      <t>ブモン</t>
    </rPh>
    <rPh sb="5" eb="7">
      <t>ミンカン</t>
    </rPh>
    <rPh sb="7" eb="8">
      <t>ヒ</t>
    </rPh>
    <rPh sb="8" eb="10">
      <t>キンユウ</t>
    </rPh>
    <rPh sb="10" eb="12">
      <t>キギョウ</t>
    </rPh>
    <rPh sb="12" eb="14">
      <t>ホウジン</t>
    </rPh>
    <rPh sb="14" eb="16">
      <t>ブモン</t>
    </rPh>
    <rPh sb="21" eb="22">
      <t>ネン</t>
    </rPh>
    <phoneticPr fontId="3"/>
  </si>
  <si>
    <r>
      <rPr>
        <sz val="10"/>
        <rFont val="ＭＳ Ｐゴシック"/>
        <family val="3"/>
        <charset val="128"/>
      </rPr>
      <t>家計部門</t>
    </r>
    <r>
      <rPr>
        <sz val="10"/>
        <rFont val="Century"/>
        <family val="1"/>
      </rPr>
      <t>+</t>
    </r>
    <r>
      <rPr>
        <sz val="10"/>
        <rFont val="ＭＳ Ｐゴシック"/>
        <family val="3"/>
        <charset val="128"/>
      </rPr>
      <t>民間非金融企業法人部門（</t>
    </r>
    <r>
      <rPr>
        <sz val="10"/>
        <rFont val="Century"/>
        <family val="1"/>
      </rPr>
      <t>2015</t>
    </r>
    <r>
      <rPr>
        <sz val="10"/>
        <rFont val="ＭＳ Ｐゴシック"/>
        <family val="3"/>
        <charset val="128"/>
      </rPr>
      <t>年基準）</t>
    </r>
    <rPh sb="0" eb="2">
      <t>カケイ</t>
    </rPh>
    <rPh sb="2" eb="4">
      <t>ブモン</t>
    </rPh>
    <rPh sb="5" eb="7">
      <t>ミンカン</t>
    </rPh>
    <rPh sb="7" eb="8">
      <t>ヒ</t>
    </rPh>
    <rPh sb="8" eb="10">
      <t>キンユウ</t>
    </rPh>
    <rPh sb="10" eb="12">
      <t>キギョウ</t>
    </rPh>
    <rPh sb="12" eb="14">
      <t>ホウジン</t>
    </rPh>
    <rPh sb="14" eb="16">
      <t>ブモン</t>
    </rPh>
    <rPh sb="21" eb="24">
      <t>ネンキジュン</t>
    </rPh>
    <phoneticPr fontId="3"/>
  </si>
  <si>
    <r>
      <t>Ando (2002)</t>
    </r>
    <r>
      <rPr>
        <sz val="10"/>
        <rFont val="ＭＳ Ｐ明朝"/>
        <family val="1"/>
        <charset val="128"/>
      </rPr>
      <t>の</t>
    </r>
    <r>
      <rPr>
        <sz val="10"/>
        <rFont val="Century"/>
        <family val="1"/>
      </rPr>
      <t>2015</t>
    </r>
    <r>
      <rPr>
        <sz val="10"/>
        <rFont val="ＭＳ Ｐ明朝"/>
        <family val="1"/>
        <charset val="128"/>
      </rPr>
      <t>年価格換算</t>
    </r>
    <rPh sb="16" eb="17">
      <t>ネン</t>
    </rPh>
    <rPh sb="17" eb="19">
      <t>カカク</t>
    </rPh>
    <rPh sb="19" eb="21">
      <t>カンサン</t>
    </rPh>
    <phoneticPr fontId="3"/>
  </si>
  <si>
    <r>
      <rPr>
        <sz val="10"/>
        <rFont val="ＭＳ Ｐゴシック"/>
        <family val="3"/>
        <charset val="128"/>
      </rPr>
      <t>家計部門</t>
    </r>
    <r>
      <rPr>
        <sz val="10"/>
        <rFont val="Century"/>
        <family val="1"/>
      </rPr>
      <t>+</t>
    </r>
    <r>
      <rPr>
        <sz val="10"/>
        <rFont val="ＭＳ Ｐゴシック"/>
        <family val="3"/>
        <charset val="128"/>
      </rPr>
      <t>民間非金融企業法人部門（</t>
    </r>
    <r>
      <rPr>
        <sz val="10"/>
        <rFont val="Century"/>
        <family val="1"/>
      </rPr>
      <t>2015</t>
    </r>
    <r>
      <rPr>
        <sz val="10"/>
        <rFont val="ＭＳ Ｐゴシック"/>
        <family val="3"/>
        <charset val="128"/>
      </rPr>
      <t>年基準）</t>
    </r>
    <rPh sb="0" eb="2">
      <t>カケイ</t>
    </rPh>
    <rPh sb="2" eb="4">
      <t>ブモン</t>
    </rPh>
    <rPh sb="5" eb="7">
      <t>ミンカン</t>
    </rPh>
    <rPh sb="7" eb="8">
      <t>ヒ</t>
    </rPh>
    <rPh sb="8" eb="10">
      <t>キンユウ</t>
    </rPh>
    <rPh sb="10" eb="12">
      <t>キギョウ</t>
    </rPh>
    <rPh sb="12" eb="14">
      <t>ホウジン</t>
    </rPh>
    <rPh sb="14" eb="16">
      <t>ブモン</t>
    </rPh>
    <phoneticPr fontId="3"/>
  </si>
  <si>
    <r>
      <rPr>
        <sz val="10"/>
        <rFont val="ＭＳ Ｐゴシック"/>
        <family val="3"/>
        <charset val="128"/>
      </rPr>
      <t>デフレーター</t>
    </r>
    <r>
      <rPr>
        <sz val="10"/>
        <rFont val="Century"/>
        <family val="1"/>
      </rPr>
      <t>_</t>
    </r>
    <r>
      <rPr>
        <sz val="10"/>
        <rFont val="ＭＳ Ｐゴシック"/>
        <family val="3"/>
        <charset val="128"/>
      </rPr>
      <t>国内家計最終消費支出（</t>
    </r>
    <r>
      <rPr>
        <sz val="10"/>
        <rFont val="Century"/>
        <family val="1"/>
      </rPr>
      <t>2015</t>
    </r>
    <r>
      <rPr>
        <sz val="10"/>
        <rFont val="ＭＳ Ｐゴシック"/>
        <family val="3"/>
        <charset val="128"/>
      </rPr>
      <t>年）</t>
    </r>
    <rPh sb="22" eb="23">
      <t>ネン</t>
    </rPh>
    <phoneticPr fontId="3"/>
  </si>
  <si>
    <t>非金融資本税引き後収益率（時価固定資本減耗，2015年基準）</t>
    <rPh sb="0" eb="1">
      <t>ヒ</t>
    </rPh>
    <rPh sb="1" eb="3">
      <t>キンユウ</t>
    </rPh>
    <rPh sb="3" eb="5">
      <t>シホン</t>
    </rPh>
    <rPh sb="5" eb="7">
      <t>ゼイビ</t>
    </rPh>
    <rPh sb="8" eb="9">
      <t>ゴ</t>
    </rPh>
    <rPh sb="9" eb="12">
      <t>シュウエキリツ</t>
    </rPh>
    <rPh sb="13" eb="15">
      <t>ジカ</t>
    </rPh>
    <rPh sb="15" eb="17">
      <t>コテイ</t>
    </rPh>
    <rPh sb="17" eb="19">
      <t>シホン</t>
    </rPh>
    <rPh sb="19" eb="21">
      <t>ゲンモウ</t>
    </rPh>
    <rPh sb="26" eb="29">
      <t>ネンキジュン</t>
    </rPh>
    <phoneticPr fontId="3"/>
  </si>
  <si>
    <t>家計純貯蓄率（2015年基準）</t>
    <rPh sb="0" eb="2">
      <t>カケイ</t>
    </rPh>
    <rPh sb="2" eb="5">
      <t>ジュンチョチク</t>
    </rPh>
    <rPh sb="5" eb="6">
      <t>リツ</t>
    </rPh>
    <phoneticPr fontId="3"/>
  </si>
  <si>
    <t>民間非金融法人企業純貯蓄率（2015年基準）</t>
    <rPh sb="0" eb="2">
      <t>ミンカン</t>
    </rPh>
    <rPh sb="2" eb="3">
      <t>ヒ</t>
    </rPh>
    <rPh sb="3" eb="5">
      <t>キンユウ</t>
    </rPh>
    <rPh sb="5" eb="7">
      <t>ホウジン</t>
    </rPh>
    <rPh sb="7" eb="9">
      <t>キギョウ</t>
    </rPh>
    <rPh sb="9" eb="12">
      <t>ジュンチョチク</t>
    </rPh>
    <rPh sb="12" eb="13">
      <t>リツ</t>
    </rPh>
    <rPh sb="18" eb="19">
      <t>ネン</t>
    </rPh>
    <rPh sb="19" eb="21">
      <t>キジュン</t>
    </rPh>
    <phoneticPr fontId="3"/>
  </si>
  <si>
    <t>内部留保率（2015年基準）</t>
    <rPh sb="0" eb="2">
      <t>ナイブ</t>
    </rPh>
    <rPh sb="2" eb="4">
      <t>リュウホ</t>
    </rPh>
    <rPh sb="4" eb="5">
      <t>リツ</t>
    </rPh>
    <rPh sb="10" eb="11">
      <t>ネン</t>
    </rPh>
    <rPh sb="11" eb="13">
      <t>キジュン</t>
    </rPh>
    <phoneticPr fontId="3"/>
  </si>
  <si>
    <t>利子支払率（2015年基準）</t>
    <rPh sb="0" eb="2">
      <t>リシ</t>
    </rPh>
    <rPh sb="2" eb="4">
      <t>シハライ</t>
    </rPh>
    <rPh sb="4" eb="5">
      <t>リツ</t>
    </rPh>
    <rPh sb="10" eb="11">
      <t>ネン</t>
    </rPh>
    <rPh sb="11" eb="13">
      <t>キジュン</t>
    </rPh>
    <phoneticPr fontId="3"/>
  </si>
  <si>
    <t>配当支払率（2015年基準）</t>
    <rPh sb="0" eb="2">
      <t>ハイトウ</t>
    </rPh>
    <rPh sb="2" eb="4">
      <t>シハライ</t>
    </rPh>
    <rPh sb="4" eb="5">
      <t>リツ</t>
    </rPh>
    <rPh sb="10" eb="11">
      <t>ネン</t>
    </rPh>
    <rPh sb="11" eb="13">
      <t>キジュン</t>
    </rPh>
    <phoneticPr fontId="3"/>
  </si>
  <si>
    <t>経常税支払（2015年基準、十億円）</t>
    <rPh sb="0" eb="2">
      <t>ケイジョウ</t>
    </rPh>
    <rPh sb="2" eb="3">
      <t>ゼイ</t>
    </rPh>
    <rPh sb="3" eb="5">
      <t>シハライ</t>
    </rPh>
    <rPh sb="10" eb="11">
      <t>ネン</t>
    </rPh>
    <rPh sb="11" eb="13">
      <t>キジュン</t>
    </rPh>
    <rPh sb="14" eb="17">
      <t>ジュウオクエン</t>
    </rPh>
    <phoneticPr fontId="3"/>
  </si>
  <si>
    <t>実質利子所得（2015年基準）</t>
    <rPh sb="0" eb="2">
      <t>ジッシツ</t>
    </rPh>
    <rPh sb="2" eb="4">
      <t>リシ</t>
    </rPh>
    <rPh sb="4" eb="6">
      <t>ショトク</t>
    </rPh>
    <rPh sb="11" eb="14">
      <t>ネンキジュン</t>
    </rPh>
    <phoneticPr fontId="3"/>
  </si>
  <si>
    <t>実質配当所得(2015年基準)</t>
    <rPh sb="0" eb="2">
      <t>ジッシツ</t>
    </rPh>
    <rPh sb="2" eb="4">
      <t>ハイトウ</t>
    </rPh>
    <rPh sb="4" eb="6">
      <t>ショトク</t>
    </rPh>
    <rPh sb="11" eb="14">
      <t>ネンキジュン</t>
    </rPh>
    <phoneticPr fontId="3"/>
  </si>
  <si>
    <t>実質雇用者報酬（2015年基準，右目盛）</t>
    <rPh sb="0" eb="2">
      <t>ジッシツ</t>
    </rPh>
    <rPh sb="12" eb="15">
      <t>ネンキジュン</t>
    </rPh>
    <rPh sb="16" eb="18">
      <t>ミギメ</t>
    </rPh>
    <rPh sb="18" eb="19">
      <t>モ</t>
    </rPh>
    <phoneticPr fontId="3"/>
  </si>
  <si>
    <t>民間最終消費支出デフレーター（2015年基準）</t>
    <rPh sb="19" eb="20">
      <t>ネン</t>
    </rPh>
    <rPh sb="20" eb="22">
      <t>キジュン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</si>
</sst>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0;\-#,##0.0"/>
    <numFmt numFmtId="177" formatCode="#,##0.0"/>
    <numFmt numFmtId="178" formatCode="0.0000_ "/>
    <numFmt numFmtId="179" formatCode="0.00_ "/>
    <numFmt numFmtId="180" formatCode="#,##0.0_);[Red]\(#,##0.0\)"/>
    <numFmt numFmtId="181" formatCode="#,##0.0_ "/>
    <numFmt numFmtId="182" formatCode="0_ "/>
    <numFmt numFmtId="183" formatCode="#,##0.000_ "/>
    <numFmt numFmtId="184" formatCode="#,##0_);[Red]\(#,##0\)"/>
    <numFmt numFmtId="185" formatCode="0.0_ "/>
    <numFmt numFmtId="186" formatCode="0.0_);[Red]\(0.0\)"/>
    <numFmt numFmtId="187" formatCode="0.000_ "/>
  </numFmts>
  <fonts count="22" x14ac:knownFonts="1">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trike/>
      <sz val="10"/>
      <name val="ＭＳ Ｐゴシック"/>
      <family val="3"/>
      <charset val="128"/>
    </font>
    <font>
      <sz val="10"/>
      <name val="Century"/>
      <family val="1"/>
    </font>
    <font>
      <b/>
      <sz val="10"/>
      <name val="Century"/>
      <family val="1"/>
    </font>
    <font>
      <b/>
      <sz val="10"/>
      <name val="ＭＳ Ｐゴシック"/>
      <family val="3"/>
      <charset val="128"/>
    </font>
    <font>
      <sz val="10"/>
      <name val="ＭＳ Ｐ明朝"/>
      <family val="1"/>
      <charset val="128"/>
    </font>
    <font>
      <sz val="11"/>
      <color theme="1"/>
      <name val="ＭＳ Ｐゴシック"/>
      <family val="3"/>
      <charset val="128"/>
    </font>
    <font>
      <b/>
      <sz val="9"/>
      <color indexed="81"/>
      <name val="ＭＳ Ｐゴシック"/>
      <family val="3"/>
      <charset val="128"/>
    </font>
    <font>
      <sz val="9"/>
      <color indexed="81"/>
      <name val="ＭＳ Ｐゴシック"/>
      <family val="3"/>
      <charset val="128"/>
    </font>
    <font>
      <b/>
      <sz val="8"/>
      <name val="Century"/>
      <family val="1"/>
    </font>
    <font>
      <b/>
      <sz val="8"/>
      <name val="ＭＳ Ｐゴシック"/>
      <family val="3"/>
      <charset val="128"/>
    </font>
    <font>
      <b/>
      <sz val="9"/>
      <name val="ＭＳ Ｐゴシック"/>
      <family val="3"/>
      <charset val="128"/>
    </font>
    <font>
      <b/>
      <sz val="10"/>
      <color rgb="FFFF0000"/>
      <name val="ＭＳ Ｐゴシック"/>
      <family val="3"/>
      <charset val="128"/>
    </font>
    <font>
      <sz val="14"/>
      <name val="ＭＳ 明朝"/>
      <family val="1"/>
      <charset val="128"/>
    </font>
    <font>
      <b/>
      <sz val="9"/>
      <name val="Century"/>
      <family val="1"/>
    </font>
    <font>
      <sz val="8"/>
      <name val="Century"/>
      <family val="1"/>
    </font>
    <font>
      <b/>
      <sz val="10"/>
      <name val="Century"/>
      <family val="3"/>
      <charset val="128"/>
    </font>
    <font>
      <sz val="10"/>
      <name val="Century"/>
      <family val="3"/>
      <charset val="128"/>
    </font>
  </fonts>
  <fills count="9">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FFFF00"/>
        <bgColor indexed="64"/>
      </patternFill>
    </fill>
    <fill>
      <patternFill patternType="solid">
        <fgColor rgb="FFFFC000"/>
        <bgColor indexed="64"/>
      </patternFill>
    </fill>
    <fill>
      <patternFill patternType="solid">
        <fgColor theme="0" tint="-0.14999847407452621"/>
        <bgColor indexed="64"/>
      </patternFill>
    </fill>
    <fill>
      <patternFill patternType="solid">
        <fgColor theme="0" tint="-0.249977111117893"/>
        <bgColor indexed="64"/>
      </patternFill>
    </fill>
  </fills>
  <borders count="4">
    <border>
      <left/>
      <right/>
      <top/>
      <bottom/>
      <diagonal/>
    </border>
    <border>
      <left style="thin">
        <color indexed="64"/>
      </left>
      <right/>
      <top/>
      <bottom/>
      <diagonal/>
    </border>
    <border>
      <left/>
      <right style="thin">
        <color indexed="64"/>
      </right>
      <top/>
      <bottom/>
      <diagonal/>
    </border>
    <border>
      <left/>
      <right style="thin">
        <color indexed="64"/>
      </right>
      <top style="thin">
        <color indexed="64"/>
      </top>
      <bottom/>
      <diagonal/>
    </border>
  </borders>
  <cellStyleXfs count="2">
    <xf numFmtId="0" fontId="0" fillId="0" borderId="0">
      <alignment vertical="center"/>
    </xf>
    <xf numFmtId="0" fontId="17" fillId="0" borderId="0"/>
  </cellStyleXfs>
  <cellXfs count="197">
    <xf numFmtId="0" fontId="0" fillId="0" borderId="0" xfId="0">
      <alignment vertical="center"/>
    </xf>
    <xf numFmtId="0" fontId="2" fillId="0" borderId="0" xfId="0" applyFont="1" applyBorder="1" applyProtection="1">
      <alignment vertical="center"/>
    </xf>
    <xf numFmtId="0" fontId="2" fillId="0" borderId="0" xfId="0" applyFont="1" applyBorder="1">
      <alignment vertical="center"/>
    </xf>
    <xf numFmtId="0" fontId="4" fillId="0" borderId="0" xfId="0" applyFont="1" applyFill="1" applyBorder="1">
      <alignment vertical="center"/>
    </xf>
    <xf numFmtId="176" fontId="4" fillId="0" borderId="0" xfId="0" applyNumberFormat="1" applyFont="1" applyFill="1" applyBorder="1" applyProtection="1">
      <alignment vertical="center"/>
    </xf>
    <xf numFmtId="176" fontId="4" fillId="0" borderId="0" xfId="0" applyNumberFormat="1" applyFont="1" applyBorder="1" applyProtection="1">
      <alignment vertical="center"/>
    </xf>
    <xf numFmtId="0" fontId="4" fillId="0" borderId="0" xfId="0" applyFont="1" applyFill="1" applyBorder="1" applyProtection="1">
      <alignment vertical="center"/>
    </xf>
    <xf numFmtId="0" fontId="4" fillId="0" borderId="0" xfId="0" applyFont="1" applyBorder="1" applyAlignment="1">
      <alignment horizontal="center"/>
    </xf>
    <xf numFmtId="177" fontId="4" fillId="0" borderId="0" xfId="0" applyNumberFormat="1" applyFont="1" applyBorder="1" applyAlignment="1">
      <alignment horizontal="right" vertical="center"/>
    </xf>
    <xf numFmtId="0" fontId="4" fillId="0" borderId="0" xfId="0" applyFont="1" applyBorder="1">
      <alignment vertical="center"/>
    </xf>
    <xf numFmtId="176" fontId="4" fillId="0" borderId="0" xfId="0" applyNumberFormat="1" applyFont="1" applyBorder="1">
      <alignment vertical="center"/>
    </xf>
    <xf numFmtId="179" fontId="4" fillId="0" borderId="0" xfId="0" applyNumberFormat="1" applyFont="1" applyBorder="1">
      <alignment vertical="center"/>
    </xf>
    <xf numFmtId="0" fontId="4" fillId="0" borderId="0" xfId="0" applyFont="1" applyBorder="1" applyAlignment="1">
      <alignment vertical="center" wrapText="1"/>
    </xf>
    <xf numFmtId="0" fontId="4" fillId="0" borderId="0" xfId="0" applyFont="1" applyFill="1" applyBorder="1" applyAlignment="1" applyProtection="1">
      <alignment horizontal="left" wrapText="1"/>
    </xf>
    <xf numFmtId="0" fontId="4" fillId="0" borderId="0" xfId="0" applyFont="1" applyBorder="1" applyAlignment="1" applyProtection="1">
      <alignment horizontal="center"/>
    </xf>
    <xf numFmtId="0" fontId="4" fillId="0" borderId="0" xfId="0" applyFont="1" applyFill="1" applyBorder="1" applyAlignment="1">
      <alignment horizontal="center" vertical="center"/>
    </xf>
    <xf numFmtId="181" fontId="4" fillId="0" borderId="0" xfId="0" applyNumberFormat="1" applyFont="1" applyBorder="1" applyAlignment="1">
      <alignment horizontal="center"/>
    </xf>
    <xf numFmtId="181" fontId="4" fillId="0" borderId="0" xfId="0" applyNumberFormat="1" applyFont="1" applyBorder="1" applyProtection="1">
      <alignment vertical="center"/>
    </xf>
    <xf numFmtId="181" fontId="4" fillId="0" borderId="0" xfId="0" applyNumberFormat="1" applyFont="1" applyBorder="1" applyAlignment="1">
      <alignment horizontal="right" vertical="center"/>
    </xf>
    <xf numFmtId="181" fontId="4" fillId="0" borderId="0" xfId="0" applyNumberFormat="1" applyFont="1" applyBorder="1">
      <alignment vertical="center"/>
    </xf>
    <xf numFmtId="181" fontId="4" fillId="0" borderId="0" xfId="0" applyNumberFormat="1" applyFont="1" applyFill="1" applyBorder="1" applyAlignment="1" applyProtection="1">
      <alignment horizontal="left" wrapText="1"/>
    </xf>
    <xf numFmtId="181" fontId="4" fillId="0" borderId="0" xfId="0" applyNumberFormat="1" applyFont="1" applyFill="1" applyBorder="1" applyAlignment="1" applyProtection="1">
      <alignment horizontal="left"/>
    </xf>
    <xf numFmtId="181" fontId="4" fillId="0" borderId="0" xfId="0" applyNumberFormat="1" applyFont="1" applyFill="1" applyBorder="1" applyAlignment="1" applyProtection="1">
      <alignment horizontal="right"/>
    </xf>
    <xf numFmtId="181" fontId="4" fillId="0" borderId="0" xfId="0" applyNumberFormat="1" applyFont="1" applyFill="1" applyBorder="1">
      <alignment vertical="center"/>
    </xf>
    <xf numFmtId="181" fontId="5" fillId="0" borderId="0" xfId="0" applyNumberFormat="1" applyFont="1" applyFill="1" applyBorder="1" applyAlignment="1" applyProtection="1">
      <alignment horizontal="left" wrapText="1"/>
    </xf>
    <xf numFmtId="181" fontId="4" fillId="0" borderId="0" xfId="0" applyNumberFormat="1" applyFont="1" applyBorder="1" applyAlignment="1" applyProtection="1">
      <alignment vertical="center" wrapText="1"/>
    </xf>
    <xf numFmtId="181" fontId="4" fillId="0" borderId="0" xfId="0" applyNumberFormat="1" applyFont="1" applyBorder="1" applyAlignment="1">
      <alignment vertical="center" wrapText="1"/>
    </xf>
    <xf numFmtId="182" fontId="4" fillId="0" borderId="0" xfId="0" applyNumberFormat="1" applyFont="1" applyBorder="1" applyAlignment="1" applyProtection="1">
      <alignment horizontal="center" vertical="center" wrapText="1"/>
    </xf>
    <xf numFmtId="182" fontId="4" fillId="0" borderId="0" xfId="0" applyNumberFormat="1" applyFont="1" applyBorder="1" applyAlignment="1" applyProtection="1">
      <alignment horizontal="center" vertical="center"/>
    </xf>
    <xf numFmtId="182" fontId="4" fillId="0" borderId="0" xfId="0" applyNumberFormat="1" applyFont="1" applyBorder="1" applyAlignment="1">
      <alignment horizontal="center"/>
    </xf>
    <xf numFmtId="182" fontId="4" fillId="0" borderId="0" xfId="0" applyNumberFormat="1" applyFont="1" applyBorder="1" applyAlignment="1">
      <alignment horizontal="center" vertical="center"/>
    </xf>
    <xf numFmtId="183" fontId="4" fillId="0" borderId="0" xfId="0" applyNumberFormat="1" applyFont="1" applyBorder="1" applyAlignment="1">
      <alignment vertical="center" wrapText="1"/>
    </xf>
    <xf numFmtId="183" fontId="4" fillId="0" borderId="0" xfId="0" applyNumberFormat="1" applyFont="1" applyBorder="1">
      <alignment vertical="center"/>
    </xf>
    <xf numFmtId="182" fontId="4" fillId="0" borderId="0" xfId="0" applyNumberFormat="1" applyFont="1" applyBorder="1" applyAlignment="1" applyProtection="1">
      <alignment vertical="center" wrapText="1"/>
    </xf>
    <xf numFmtId="182" fontId="4" fillId="0" borderId="0" xfId="0" applyNumberFormat="1" applyFont="1" applyBorder="1" applyProtection="1">
      <alignment vertical="center"/>
    </xf>
    <xf numFmtId="182" fontId="4" fillId="0" borderId="0" xfId="0" applyNumberFormat="1" applyFont="1" applyBorder="1">
      <alignment vertical="center"/>
    </xf>
    <xf numFmtId="0" fontId="2" fillId="0" borderId="0" xfId="0" applyFont="1" applyBorder="1" applyAlignment="1">
      <alignment horizontal="center"/>
    </xf>
    <xf numFmtId="178" fontId="0" fillId="0" borderId="0" xfId="0" applyNumberFormat="1" applyBorder="1">
      <alignment vertical="center"/>
    </xf>
    <xf numFmtId="0" fontId="0" fillId="0" borderId="0" xfId="0" applyBorder="1">
      <alignment vertical="center"/>
    </xf>
    <xf numFmtId="0" fontId="2" fillId="0" borderId="0" xfId="0" applyFont="1" applyBorder="1" applyAlignment="1" applyProtection="1">
      <alignment vertical="center" wrapText="1"/>
    </xf>
    <xf numFmtId="0" fontId="2" fillId="0" borderId="0" xfId="0" applyFont="1" applyFill="1" applyBorder="1" applyAlignment="1" applyProtection="1">
      <alignment horizontal="left" wrapText="1"/>
    </xf>
    <xf numFmtId="0" fontId="0" fillId="0" borderId="0" xfId="0" applyBorder="1" applyAlignment="1">
      <alignment vertical="center" wrapText="1"/>
    </xf>
    <xf numFmtId="0" fontId="2" fillId="0" borderId="0" xfId="0" applyFont="1" applyBorder="1" applyAlignment="1" applyProtection="1">
      <alignment horizontal="center" vertical="center" wrapText="1"/>
    </xf>
    <xf numFmtId="0" fontId="2" fillId="0" borderId="0" xfId="0" applyFont="1" applyBorder="1" applyAlignment="1" applyProtection="1">
      <alignment horizontal="center" vertical="center"/>
    </xf>
    <xf numFmtId="0" fontId="2" fillId="0" borderId="0" xfId="0" applyFont="1" applyBorder="1" applyAlignment="1">
      <alignment horizontal="center" vertical="center"/>
    </xf>
    <xf numFmtId="0" fontId="0" fillId="0" borderId="0" xfId="0" applyFill="1" applyBorder="1" applyAlignment="1" applyProtection="1">
      <alignment horizontal="left" wrapText="1"/>
    </xf>
    <xf numFmtId="180" fontId="2" fillId="0" borderId="0" xfId="0" applyNumberFormat="1" applyFont="1" applyBorder="1" applyAlignment="1" applyProtection="1">
      <alignment horizontal="left" wrapText="1"/>
    </xf>
    <xf numFmtId="180" fontId="2" fillId="0" borderId="0" xfId="0" applyNumberFormat="1" applyFont="1" applyBorder="1" applyProtection="1">
      <alignment vertical="center"/>
    </xf>
    <xf numFmtId="180" fontId="2" fillId="0" borderId="0" xfId="0" applyNumberFormat="1" applyFont="1" applyBorder="1" applyAlignment="1">
      <alignment horizontal="right" vertical="center"/>
    </xf>
    <xf numFmtId="180" fontId="2" fillId="0" borderId="0" xfId="0" applyNumberFormat="1" applyFont="1" applyBorder="1">
      <alignment vertical="center"/>
    </xf>
    <xf numFmtId="181" fontId="0" fillId="0" borderId="0" xfId="0" applyNumberFormat="1" applyBorder="1">
      <alignment vertical="center"/>
    </xf>
    <xf numFmtId="0" fontId="6" fillId="0" borderId="0" xfId="0" applyFont="1" applyFill="1" applyBorder="1" applyAlignment="1" applyProtection="1">
      <alignment vertical="center" wrapText="1"/>
    </xf>
    <xf numFmtId="0" fontId="6" fillId="0" borderId="0" xfId="0" applyFont="1" applyFill="1" applyBorder="1" applyProtection="1">
      <alignment vertical="center"/>
    </xf>
    <xf numFmtId="0" fontId="6" fillId="0" borderId="0" xfId="0" applyFont="1" applyBorder="1" applyAlignment="1">
      <alignment horizontal="center"/>
    </xf>
    <xf numFmtId="0" fontId="6" fillId="0" borderId="0" xfId="0" applyFont="1" applyFill="1" applyBorder="1">
      <alignment vertical="center"/>
    </xf>
    <xf numFmtId="0" fontId="7" fillId="0" borderId="0" xfId="0" applyFont="1" applyFill="1" applyBorder="1" applyAlignment="1" applyProtection="1">
      <alignment horizontal="center" vertical="center" wrapText="1"/>
    </xf>
    <xf numFmtId="0" fontId="6" fillId="0" borderId="0" xfId="0" applyFont="1" applyBorder="1">
      <alignment vertical="center"/>
    </xf>
    <xf numFmtId="0" fontId="6" fillId="2" borderId="0" xfId="0" applyFont="1" applyFill="1" applyBorder="1" applyAlignment="1" applyProtection="1">
      <alignment horizontal="left" wrapText="1"/>
    </xf>
    <xf numFmtId="176" fontId="6" fillId="0" borderId="0" xfId="0" applyNumberFormat="1" applyFont="1" applyBorder="1" applyProtection="1">
      <alignment vertical="center"/>
    </xf>
    <xf numFmtId="177" fontId="6" fillId="0" borderId="0" xfId="0" applyNumberFormat="1" applyFont="1" applyBorder="1" applyAlignment="1">
      <alignment horizontal="right" vertical="center"/>
    </xf>
    <xf numFmtId="177" fontId="7" fillId="0" borderId="0" xfId="0" applyNumberFormat="1" applyFont="1" applyBorder="1" applyAlignment="1">
      <alignment horizontal="right" vertical="center"/>
    </xf>
    <xf numFmtId="0" fontId="6" fillId="0" borderId="0" xfId="0" applyFont="1" applyBorder="1" applyAlignment="1" applyProtection="1">
      <alignment horizontal="center" wrapText="1"/>
    </xf>
    <xf numFmtId="0" fontId="6" fillId="0" borderId="0" xfId="0" applyFont="1" applyFill="1" applyBorder="1" applyAlignment="1" applyProtection="1">
      <alignment horizontal="left"/>
    </xf>
    <xf numFmtId="176" fontId="6" fillId="0" borderId="0" xfId="0" applyNumberFormat="1" applyFont="1" applyFill="1" applyBorder="1" applyAlignment="1" applyProtection="1">
      <alignment horizontal="right"/>
    </xf>
    <xf numFmtId="0" fontId="6" fillId="0" borderId="0" xfId="0" applyFont="1" applyFill="1" applyBorder="1" applyAlignment="1" applyProtection="1">
      <alignment horizontal="left" wrapText="1"/>
    </xf>
    <xf numFmtId="0" fontId="7" fillId="3" borderId="0" xfId="0" applyFont="1" applyFill="1" applyBorder="1" applyAlignment="1" applyProtection="1">
      <alignment horizontal="center" wrapText="1"/>
    </xf>
    <xf numFmtId="0" fontId="7" fillId="0" borderId="0" xfId="0" applyFont="1" applyFill="1" applyBorder="1" applyAlignment="1" applyProtection="1">
      <alignment horizontal="center" wrapText="1"/>
    </xf>
    <xf numFmtId="0" fontId="6" fillId="0" borderId="0" xfId="0" applyFont="1" applyBorder="1" applyAlignment="1" applyProtection="1">
      <alignment horizontal="left" wrapText="1"/>
    </xf>
    <xf numFmtId="184" fontId="6" fillId="0" borderId="0" xfId="0" applyNumberFormat="1" applyFont="1" applyBorder="1" applyAlignment="1">
      <alignment horizontal="center" vertical="center" wrapText="1"/>
    </xf>
    <xf numFmtId="184" fontId="6" fillId="0" borderId="0" xfId="0" applyNumberFormat="1" applyFont="1" applyBorder="1">
      <alignment vertical="center"/>
    </xf>
    <xf numFmtId="181" fontId="6" fillId="0" borderId="0" xfId="0" applyNumberFormat="1" applyFont="1" applyBorder="1" applyAlignment="1">
      <alignment horizontal="center" vertical="center" wrapText="1"/>
    </xf>
    <xf numFmtId="181" fontId="6" fillId="0" borderId="0" xfId="0" applyNumberFormat="1" applyFont="1" applyBorder="1">
      <alignment vertical="center"/>
    </xf>
    <xf numFmtId="181" fontId="7" fillId="0" borderId="0" xfId="0" applyNumberFormat="1" applyFont="1" applyFill="1" applyBorder="1" applyAlignment="1">
      <alignment horizontal="center" vertical="center" wrapText="1"/>
    </xf>
    <xf numFmtId="181" fontId="6" fillId="0" borderId="0" xfId="0" applyNumberFormat="1" applyFont="1" applyBorder="1" applyAlignment="1">
      <alignment vertical="center" wrapText="1"/>
    </xf>
    <xf numFmtId="0" fontId="8" fillId="0" borderId="0" xfId="0" applyFont="1" applyBorder="1" applyAlignment="1">
      <alignment horizontal="center" vertical="center" wrapText="1"/>
    </xf>
    <xf numFmtId="0" fontId="7" fillId="0" borderId="0" xfId="0" applyFont="1" applyBorder="1" applyAlignment="1">
      <alignment horizontal="center" vertical="center" wrapText="1"/>
    </xf>
    <xf numFmtId="185" fontId="6" fillId="0" borderId="0" xfId="0" applyNumberFormat="1" applyFont="1" applyBorder="1">
      <alignment vertical="center"/>
    </xf>
    <xf numFmtId="0" fontId="6" fillId="0" borderId="0" xfId="0" applyFont="1" applyBorder="1" applyAlignment="1">
      <alignment horizontal="right"/>
    </xf>
    <xf numFmtId="185" fontId="6" fillId="0" borderId="0" xfId="0" applyNumberFormat="1" applyFont="1" applyBorder="1" applyAlignment="1">
      <alignment vertical="center" wrapText="1"/>
    </xf>
    <xf numFmtId="178" fontId="6" fillId="0" borderId="0" xfId="0" applyNumberFormat="1" applyFont="1" applyBorder="1">
      <alignment vertical="center"/>
    </xf>
    <xf numFmtId="0" fontId="6" fillId="0" borderId="0" xfId="0" applyFont="1" applyBorder="1" applyAlignment="1">
      <alignment vertical="center" wrapText="1"/>
    </xf>
    <xf numFmtId="186" fontId="6" fillId="0" borderId="0" xfId="0" applyNumberFormat="1" applyFont="1" applyBorder="1">
      <alignment vertical="center"/>
    </xf>
    <xf numFmtId="186" fontId="7" fillId="0" borderId="0" xfId="0" applyNumberFormat="1" applyFont="1" applyBorder="1">
      <alignment vertical="center"/>
    </xf>
    <xf numFmtId="186" fontId="6" fillId="4" borderId="0" xfId="0" applyNumberFormat="1" applyFont="1" applyFill="1" applyBorder="1" applyAlignment="1">
      <alignment vertical="center" wrapText="1"/>
    </xf>
    <xf numFmtId="0" fontId="6" fillId="4" borderId="0" xfId="0" applyFont="1" applyFill="1" applyBorder="1" applyAlignment="1">
      <alignment vertical="center" wrapText="1"/>
    </xf>
    <xf numFmtId="0" fontId="4" fillId="0" borderId="0" xfId="0" applyFont="1" applyFill="1" applyBorder="1" applyAlignment="1" applyProtection="1">
      <alignment vertical="center" wrapText="1"/>
    </xf>
    <xf numFmtId="0" fontId="4" fillId="0" borderId="1" xfId="0" applyFont="1" applyBorder="1" applyAlignment="1">
      <alignment horizontal="center"/>
    </xf>
    <xf numFmtId="177" fontId="4" fillId="0" borderId="1" xfId="0" applyNumberFormat="1" applyFont="1" applyBorder="1" applyAlignment="1">
      <alignment horizontal="right" vertical="center"/>
    </xf>
    <xf numFmtId="0" fontId="4" fillId="0" borderId="0" xfId="0" applyFont="1" applyFill="1" applyBorder="1" applyAlignment="1" applyProtection="1">
      <alignment horizontal="center" vertical="center" wrapText="1"/>
    </xf>
    <xf numFmtId="0" fontId="4" fillId="0" borderId="0" xfId="0" applyFont="1" applyFill="1" applyBorder="1" applyAlignment="1" applyProtection="1">
      <alignment horizontal="center" vertical="center"/>
    </xf>
    <xf numFmtId="187" fontId="4" fillId="0" borderId="0" xfId="0" applyNumberFormat="1" applyFont="1" applyFill="1" applyBorder="1" applyProtection="1">
      <alignment vertical="center"/>
    </xf>
    <xf numFmtId="187" fontId="4" fillId="0" borderId="1" xfId="0" applyNumberFormat="1" applyFont="1" applyFill="1" applyBorder="1" applyProtection="1">
      <alignment vertical="center"/>
    </xf>
    <xf numFmtId="0" fontId="4" fillId="0" borderId="0" xfId="0" applyFont="1" applyBorder="1" applyAlignment="1" applyProtection="1">
      <alignment horizontal="left" wrapText="1"/>
    </xf>
    <xf numFmtId="186" fontId="4" fillId="0" borderId="0" xfId="0" applyNumberFormat="1" applyFont="1" applyBorder="1">
      <alignment vertical="center"/>
    </xf>
    <xf numFmtId="178" fontId="4" fillId="0" borderId="0" xfId="0" applyNumberFormat="1" applyFont="1" applyBorder="1">
      <alignment vertical="center"/>
    </xf>
    <xf numFmtId="0" fontId="4" fillId="0" borderId="0" xfId="0" applyFont="1" applyBorder="1" applyAlignment="1" applyProtection="1">
      <alignment vertical="center" wrapText="1"/>
    </xf>
    <xf numFmtId="0" fontId="4" fillId="0" borderId="0" xfId="0" applyFont="1" applyBorder="1" applyProtection="1">
      <alignment vertical="center"/>
    </xf>
    <xf numFmtId="0" fontId="4" fillId="0" borderId="0" xfId="0" applyFont="1" applyBorder="1" applyAlignment="1"/>
    <xf numFmtId="0" fontId="4" fillId="0" borderId="0" xfId="0" applyFont="1" applyBorder="1" applyAlignment="1">
      <alignment vertical="center"/>
    </xf>
    <xf numFmtId="185" fontId="4" fillId="0" borderId="0" xfId="0" applyNumberFormat="1" applyFont="1" applyBorder="1">
      <alignment vertical="center"/>
    </xf>
    <xf numFmtId="0" fontId="4" fillId="0" borderId="0" xfId="0" applyFont="1" applyBorder="1" applyAlignment="1">
      <alignment horizontal="center" vertical="center" wrapText="1"/>
    </xf>
    <xf numFmtId="0" fontId="1" fillId="0" borderId="0" xfId="0" applyFont="1" applyBorder="1" applyAlignment="1" applyProtection="1">
      <alignment horizontal="center" vertical="center" wrapText="1"/>
    </xf>
    <xf numFmtId="0" fontId="1" fillId="0" borderId="0" xfId="0" applyFont="1" applyBorder="1" applyAlignment="1" applyProtection="1">
      <alignment horizontal="center" vertical="center"/>
    </xf>
    <xf numFmtId="0" fontId="1" fillId="0" borderId="0" xfId="0" applyFont="1" applyBorder="1" applyAlignment="1">
      <alignment horizontal="center"/>
    </xf>
    <xf numFmtId="0" fontId="1" fillId="0" borderId="0" xfId="0" applyFont="1" applyBorder="1" applyAlignment="1">
      <alignment horizontal="center" vertical="center"/>
    </xf>
    <xf numFmtId="180" fontId="1" fillId="0" borderId="0" xfId="0" applyNumberFormat="1" applyFont="1" applyBorder="1" applyAlignment="1" applyProtection="1">
      <alignment horizontal="left" wrapText="1"/>
    </xf>
    <xf numFmtId="180" fontId="1" fillId="0" borderId="0" xfId="0" applyNumberFormat="1" applyFont="1" applyBorder="1" applyProtection="1">
      <alignment vertical="center"/>
    </xf>
    <xf numFmtId="180" fontId="1" fillId="0" borderId="0" xfId="0" applyNumberFormat="1" applyFont="1" applyBorder="1" applyAlignment="1">
      <alignment horizontal="right" vertical="center"/>
    </xf>
    <xf numFmtId="180" fontId="1" fillId="0" borderId="0" xfId="0" applyNumberFormat="1" applyFont="1" applyBorder="1">
      <alignment vertical="center"/>
    </xf>
    <xf numFmtId="0" fontId="1" fillId="0" borderId="0" xfId="0" applyFont="1" applyBorder="1" applyAlignment="1" applyProtection="1">
      <alignment vertical="center" wrapText="1"/>
    </xf>
    <xf numFmtId="0" fontId="1" fillId="0" borderId="0" xfId="0" applyFont="1" applyBorder="1" applyProtection="1">
      <alignment vertical="center"/>
    </xf>
    <xf numFmtId="0" fontId="1" fillId="0" borderId="0" xfId="0" applyFont="1" applyBorder="1">
      <alignment vertical="center"/>
    </xf>
    <xf numFmtId="0" fontId="1" fillId="0" borderId="0" xfId="0" applyFont="1" applyFill="1" applyBorder="1" applyAlignment="1" applyProtection="1">
      <alignment horizontal="left" wrapText="1"/>
    </xf>
    <xf numFmtId="178" fontId="6" fillId="6" borderId="0" xfId="0" applyNumberFormat="1" applyFont="1" applyFill="1" applyBorder="1">
      <alignment vertical="center"/>
    </xf>
    <xf numFmtId="178" fontId="6" fillId="8" borderId="0" xfId="0" applyNumberFormat="1" applyFont="1" applyFill="1" applyBorder="1">
      <alignment vertical="center"/>
    </xf>
    <xf numFmtId="178" fontId="6" fillId="5" borderId="0" xfId="0" applyNumberFormat="1" applyFont="1" applyFill="1" applyBorder="1">
      <alignment vertical="center"/>
    </xf>
    <xf numFmtId="0" fontId="6" fillId="0" borderId="0" xfId="0" applyFont="1" applyFill="1" applyBorder="1" applyAlignment="1">
      <alignment horizontal="center" vertical="center"/>
    </xf>
    <xf numFmtId="0" fontId="7" fillId="0" borderId="0" xfId="0" applyFont="1" applyBorder="1">
      <alignment vertical="center"/>
    </xf>
    <xf numFmtId="185" fontId="6" fillId="0" borderId="0" xfId="0" applyNumberFormat="1" applyFont="1" applyFill="1" applyBorder="1">
      <alignment vertical="center"/>
    </xf>
    <xf numFmtId="185" fontId="6" fillId="5" borderId="0" xfId="0" applyNumberFormat="1" applyFont="1" applyFill="1" applyBorder="1">
      <alignment vertical="center"/>
    </xf>
    <xf numFmtId="185" fontId="6" fillId="7" borderId="0" xfId="0" applyNumberFormat="1" applyFont="1" applyFill="1" applyBorder="1">
      <alignment vertical="center"/>
    </xf>
    <xf numFmtId="181" fontId="6" fillId="0" borderId="0" xfId="0" applyNumberFormat="1" applyFont="1" applyFill="1" applyBorder="1">
      <alignment vertical="center"/>
    </xf>
    <xf numFmtId="178" fontId="6" fillId="0" borderId="0" xfId="0" applyNumberFormat="1" applyFont="1" applyFill="1" applyBorder="1">
      <alignment vertical="center"/>
    </xf>
    <xf numFmtId="181" fontId="1" fillId="0" borderId="0" xfId="0" applyNumberFormat="1" applyFont="1" applyBorder="1" applyAlignment="1" applyProtection="1">
      <alignment horizontal="left" wrapText="1"/>
    </xf>
    <xf numFmtId="181" fontId="1" fillId="0" borderId="0" xfId="0" applyNumberFormat="1" applyFont="1" applyBorder="1" applyProtection="1">
      <alignment vertical="center"/>
    </xf>
    <xf numFmtId="181" fontId="1" fillId="0" borderId="0" xfId="0" applyNumberFormat="1" applyFont="1" applyBorder="1" applyAlignment="1">
      <alignment horizontal="right" vertical="center"/>
    </xf>
    <xf numFmtId="181" fontId="1" fillId="0" borderId="0" xfId="0" applyNumberFormat="1" applyFont="1" applyBorder="1">
      <alignment vertical="center"/>
    </xf>
    <xf numFmtId="181" fontId="10" fillId="5" borderId="0" xfId="0" applyNumberFormat="1" applyFont="1" applyFill="1" applyBorder="1" applyAlignment="1" applyProtection="1">
      <alignment horizontal="left" wrapText="1"/>
    </xf>
    <xf numFmtId="0" fontId="0" fillId="0" borderId="0" xfId="0" applyFont="1" applyBorder="1" applyProtection="1">
      <alignment vertical="center"/>
    </xf>
    <xf numFmtId="0" fontId="0" fillId="0" borderId="0" xfId="0" applyFont="1" applyFill="1" applyBorder="1" applyAlignment="1" applyProtection="1">
      <alignment horizontal="left" wrapText="1"/>
    </xf>
    <xf numFmtId="186" fontId="7" fillId="4" borderId="0" xfId="0" applyNumberFormat="1" applyFont="1" applyFill="1" applyBorder="1" applyAlignment="1">
      <alignment vertical="center" wrapText="1"/>
    </xf>
    <xf numFmtId="180" fontId="7" fillId="2" borderId="0" xfId="0" applyNumberFormat="1" applyFont="1" applyFill="1" applyBorder="1" applyAlignment="1" applyProtection="1">
      <alignment horizontal="left" wrapText="1"/>
    </xf>
    <xf numFmtId="180" fontId="7" fillId="0" borderId="0" xfId="0" applyNumberFormat="1" applyFont="1" applyBorder="1" applyProtection="1">
      <alignment vertical="center"/>
    </xf>
    <xf numFmtId="180" fontId="7" fillId="0" borderId="0" xfId="0" applyNumberFormat="1" applyFont="1" applyBorder="1" applyAlignment="1">
      <alignment horizontal="right" vertical="center"/>
    </xf>
    <xf numFmtId="180" fontId="7" fillId="0" borderId="0" xfId="0" applyNumberFormat="1" applyFont="1" applyBorder="1">
      <alignment vertical="center"/>
    </xf>
    <xf numFmtId="180" fontId="7" fillId="0" borderId="0" xfId="0" applyNumberFormat="1" applyFont="1" applyFill="1" applyBorder="1">
      <alignment vertical="center"/>
    </xf>
    <xf numFmtId="181" fontId="7" fillId="0" borderId="0" xfId="0" applyNumberFormat="1" applyFont="1" applyBorder="1" applyAlignment="1">
      <alignment horizontal="right" vertical="center"/>
    </xf>
    <xf numFmtId="181" fontId="7" fillId="0" borderId="0" xfId="0" applyNumberFormat="1" applyFont="1" applyBorder="1">
      <alignment vertical="center"/>
    </xf>
    <xf numFmtId="181" fontId="7" fillId="0" borderId="0" xfId="0" applyNumberFormat="1" applyFont="1" applyFill="1" applyBorder="1">
      <alignment vertical="center"/>
    </xf>
    <xf numFmtId="181" fontId="7" fillId="2" borderId="0" xfId="0" applyNumberFormat="1" applyFont="1" applyFill="1" applyBorder="1" applyAlignment="1" applyProtection="1">
      <alignment horizontal="left" wrapText="1"/>
    </xf>
    <xf numFmtId="181" fontId="7" fillId="0" borderId="0" xfId="0" applyNumberFormat="1" applyFont="1" applyBorder="1" applyProtection="1">
      <alignment vertical="center"/>
    </xf>
    <xf numFmtId="181" fontId="7" fillId="0" borderId="0" xfId="0" applyNumberFormat="1" applyFont="1" applyFill="1" applyBorder="1" applyProtection="1">
      <alignment vertical="center"/>
    </xf>
    <xf numFmtId="180" fontId="7" fillId="4" borderId="0" xfId="0" applyNumberFormat="1" applyFont="1" applyFill="1" applyBorder="1" applyAlignment="1" applyProtection="1">
      <alignment horizontal="left" wrapText="1"/>
    </xf>
    <xf numFmtId="180" fontId="7" fillId="0" borderId="0" xfId="0" applyNumberFormat="1" applyFont="1" applyFill="1" applyBorder="1" applyProtection="1">
      <alignment vertical="center"/>
    </xf>
    <xf numFmtId="180" fontId="13" fillId="4" borderId="0" xfId="0" applyNumberFormat="1" applyFont="1" applyFill="1" applyBorder="1" applyAlignment="1" applyProtection="1">
      <alignment horizontal="left" wrapText="1"/>
    </xf>
    <xf numFmtId="180" fontId="13" fillId="0" borderId="0" xfId="0" applyNumberFormat="1" applyFont="1" applyFill="1" applyBorder="1" applyProtection="1">
      <alignment vertical="center"/>
    </xf>
    <xf numFmtId="180" fontId="13" fillId="0" borderId="0" xfId="0" applyNumberFormat="1" applyFont="1" applyBorder="1" applyAlignment="1">
      <alignment horizontal="right" vertical="center"/>
    </xf>
    <xf numFmtId="180" fontId="13" fillId="0" borderId="0" xfId="0" applyNumberFormat="1" applyFont="1" applyFill="1" applyBorder="1">
      <alignment vertical="center"/>
    </xf>
    <xf numFmtId="181" fontId="8" fillId="0" borderId="0" xfId="0" applyNumberFormat="1" applyFont="1" applyBorder="1" applyAlignment="1" applyProtection="1">
      <alignment horizontal="left" wrapText="1"/>
    </xf>
    <xf numFmtId="181" fontId="8" fillId="0" borderId="0" xfId="0" applyNumberFormat="1" applyFont="1" applyBorder="1" applyProtection="1">
      <alignment vertical="center"/>
    </xf>
    <xf numFmtId="181" fontId="8" fillId="0" borderId="0" xfId="0" applyNumberFormat="1" applyFont="1" applyBorder="1" applyAlignment="1">
      <alignment horizontal="right" vertical="center"/>
    </xf>
    <xf numFmtId="181" fontId="8" fillId="0" borderId="0" xfId="0" applyNumberFormat="1" applyFont="1" applyBorder="1">
      <alignment vertical="center"/>
    </xf>
    <xf numFmtId="181" fontId="15" fillId="0" borderId="0" xfId="0" applyNumberFormat="1" applyFont="1" applyFill="1" applyBorder="1" applyAlignment="1" applyProtection="1">
      <alignment horizontal="left" wrapText="1"/>
    </xf>
    <xf numFmtId="181" fontId="15" fillId="0" borderId="0" xfId="0" applyNumberFormat="1" applyFont="1" applyFill="1" applyBorder="1" applyProtection="1">
      <alignment vertical="center"/>
    </xf>
    <xf numFmtId="181" fontId="15" fillId="0" borderId="0" xfId="0" applyNumberFormat="1" applyFont="1" applyBorder="1" applyAlignment="1">
      <alignment horizontal="right" vertical="center"/>
    </xf>
    <xf numFmtId="181" fontId="15" fillId="0" borderId="0" xfId="0" applyNumberFormat="1" applyFont="1" applyFill="1" applyBorder="1">
      <alignment vertical="center"/>
    </xf>
    <xf numFmtId="180" fontId="4" fillId="0" borderId="0" xfId="0" applyNumberFormat="1" applyFont="1" applyBorder="1" applyAlignment="1">
      <alignment vertical="center" wrapText="1"/>
    </xf>
    <xf numFmtId="180" fontId="4" fillId="0" borderId="0" xfId="0" applyNumberFormat="1" applyFont="1" applyBorder="1" applyProtection="1">
      <alignment vertical="center"/>
    </xf>
    <xf numFmtId="180" fontId="4" fillId="0" borderId="0" xfId="0" applyNumberFormat="1" applyFont="1" applyBorder="1" applyAlignment="1">
      <alignment horizontal="right" vertical="center"/>
    </xf>
    <xf numFmtId="180" fontId="4" fillId="0" borderId="0" xfId="0" applyNumberFormat="1" applyFont="1" applyBorder="1">
      <alignment vertical="center"/>
    </xf>
    <xf numFmtId="180" fontId="4" fillId="0" borderId="0" xfId="0" applyNumberFormat="1" applyFont="1" applyBorder="1" applyAlignment="1" applyProtection="1">
      <alignment horizontal="left" wrapText="1"/>
    </xf>
    <xf numFmtId="0" fontId="16" fillId="0" borderId="0" xfId="0" applyFont="1" applyBorder="1">
      <alignment vertical="center"/>
    </xf>
    <xf numFmtId="180" fontId="4" fillId="0" borderId="0" xfId="0" applyNumberFormat="1" applyFont="1" applyFill="1" applyBorder="1" applyAlignment="1" applyProtection="1">
      <alignment horizontal="left" wrapText="1"/>
    </xf>
    <xf numFmtId="180" fontId="4" fillId="0" borderId="0" xfId="0" applyNumberFormat="1" applyFont="1" applyFill="1" applyBorder="1" applyProtection="1">
      <alignment vertical="center"/>
    </xf>
    <xf numFmtId="180" fontId="4" fillId="0" borderId="1" xfId="0" applyNumberFormat="1" applyFont="1" applyBorder="1" applyAlignment="1">
      <alignment horizontal="right" vertical="center"/>
    </xf>
    <xf numFmtId="180" fontId="4" fillId="0" borderId="0" xfId="0" applyNumberFormat="1" applyFont="1" applyFill="1" applyBorder="1">
      <alignment vertical="center"/>
    </xf>
    <xf numFmtId="180" fontId="4" fillId="0" borderId="0" xfId="0" applyNumberFormat="1" applyFont="1" applyFill="1" applyBorder="1" applyAlignment="1">
      <alignment vertical="center" wrapText="1"/>
    </xf>
    <xf numFmtId="177" fontId="0" fillId="0" borderId="0" xfId="0" applyNumberFormat="1" applyFont="1" applyAlignment="1">
      <alignment horizontal="right" vertical="center"/>
    </xf>
    <xf numFmtId="180" fontId="18" fillId="0" borderId="0" xfId="0" applyNumberFormat="1" applyFont="1" applyFill="1" applyBorder="1">
      <alignment vertical="center"/>
    </xf>
    <xf numFmtId="177" fontId="0" fillId="0" borderId="0" xfId="0" applyNumberFormat="1" applyFont="1" applyBorder="1" applyAlignment="1">
      <alignment horizontal="right" vertical="center"/>
    </xf>
    <xf numFmtId="186" fontId="7" fillId="5" borderId="0" xfId="0" applyNumberFormat="1" applyFont="1" applyFill="1" applyBorder="1">
      <alignment vertical="center"/>
    </xf>
    <xf numFmtId="185" fontId="7" fillId="5" borderId="0" xfId="0" applyNumberFormat="1" applyFont="1" applyFill="1" applyBorder="1">
      <alignment vertical="center"/>
    </xf>
    <xf numFmtId="182" fontId="6" fillId="0" borderId="0" xfId="0" applyNumberFormat="1" applyFont="1" applyBorder="1" applyAlignment="1">
      <alignment horizontal="center" vertical="center"/>
    </xf>
    <xf numFmtId="183" fontId="6" fillId="0" borderId="0" xfId="0" applyNumberFormat="1" applyFont="1" applyBorder="1">
      <alignment vertical="center"/>
    </xf>
    <xf numFmtId="182" fontId="6" fillId="0" borderId="0" xfId="0" applyNumberFormat="1" applyFont="1" applyBorder="1">
      <alignment vertical="center"/>
    </xf>
    <xf numFmtId="181" fontId="19" fillId="0" borderId="0" xfId="0" applyNumberFormat="1" applyFont="1" applyFill="1" applyBorder="1">
      <alignment vertical="center"/>
    </xf>
    <xf numFmtId="182" fontId="4" fillId="0" borderId="0" xfId="0" applyNumberFormat="1" applyFont="1" applyBorder="1" applyAlignment="1">
      <alignment vertical="center"/>
    </xf>
    <xf numFmtId="0" fontId="0" fillId="0" borderId="0" xfId="0" applyFont="1" applyFill="1" applyBorder="1" applyAlignment="1">
      <alignment horizontal="center"/>
    </xf>
    <xf numFmtId="180" fontId="0" fillId="0" borderId="0" xfId="0" applyNumberFormat="1" applyBorder="1">
      <alignment vertical="center"/>
    </xf>
    <xf numFmtId="0" fontId="4" fillId="0" borderId="0" xfId="0" applyFont="1" applyBorder="1" applyAlignment="1">
      <alignment horizontal="center" vertical="center"/>
    </xf>
    <xf numFmtId="0" fontId="4" fillId="5" borderId="0" xfId="0" applyFont="1" applyFill="1" applyBorder="1">
      <alignment vertical="center"/>
    </xf>
    <xf numFmtId="176" fontId="4" fillId="5" borderId="0" xfId="0" applyNumberFormat="1" applyFont="1" applyFill="1" applyBorder="1" applyProtection="1">
      <alignment vertical="center"/>
    </xf>
    <xf numFmtId="186" fontId="6" fillId="0" borderId="0" xfId="0" applyNumberFormat="1" applyFont="1" applyFill="1" applyBorder="1">
      <alignment vertical="center"/>
    </xf>
    <xf numFmtId="185" fontId="7" fillId="0" borderId="0" xfId="0" applyNumberFormat="1" applyFont="1" applyFill="1" applyBorder="1">
      <alignment vertical="center"/>
    </xf>
    <xf numFmtId="0" fontId="6" fillId="0" borderId="0" xfId="0" applyFont="1" applyFill="1" applyBorder="1" applyAlignment="1">
      <alignment vertical="center" wrapText="1"/>
    </xf>
    <xf numFmtId="177" fontId="4" fillId="5" borderId="0" xfId="0" applyNumberFormat="1" applyFont="1" applyFill="1" applyBorder="1" applyAlignment="1">
      <alignment horizontal="right" vertical="center"/>
    </xf>
    <xf numFmtId="185" fontId="4" fillId="0" borderId="0" xfId="0" applyNumberFormat="1" applyFont="1" applyFill="1" applyBorder="1">
      <alignment vertical="center"/>
    </xf>
    <xf numFmtId="185" fontId="4" fillId="7" borderId="0" xfId="0" applyNumberFormat="1" applyFont="1" applyFill="1" applyBorder="1">
      <alignment vertical="center"/>
    </xf>
    <xf numFmtId="185" fontId="4" fillId="5" borderId="0" xfId="0" applyNumberFormat="1" applyFont="1" applyFill="1" applyBorder="1">
      <alignment vertical="center"/>
    </xf>
    <xf numFmtId="177" fontId="0" fillId="0" borderId="2" xfId="0" applyNumberFormat="1" applyFont="1" applyBorder="1" applyAlignment="1">
      <alignment horizontal="right" vertical="center"/>
    </xf>
    <xf numFmtId="0" fontId="0" fillId="0" borderId="0" xfId="0" applyFont="1" applyBorder="1" applyAlignment="1" applyProtection="1">
      <alignment horizontal="center" vertical="center" wrapText="1"/>
    </xf>
    <xf numFmtId="186" fontId="20" fillId="4" borderId="0" xfId="0" applyNumberFormat="1" applyFont="1" applyFill="1" applyBorder="1" applyAlignment="1">
      <alignment vertical="center" wrapText="1"/>
    </xf>
    <xf numFmtId="0" fontId="21" fillId="0" borderId="0" xfId="0" applyFont="1" applyFill="1" applyBorder="1" applyAlignment="1" applyProtection="1">
      <alignment horizontal="left" wrapText="1"/>
    </xf>
    <xf numFmtId="0" fontId="21" fillId="4" borderId="0" xfId="0" applyFont="1" applyFill="1" applyBorder="1" applyAlignment="1">
      <alignment vertical="center" wrapText="1"/>
    </xf>
    <xf numFmtId="0" fontId="6" fillId="0" borderId="0" xfId="0" applyNumberFormat="1" applyFont="1" applyBorder="1">
      <alignment vertical="center"/>
    </xf>
    <xf numFmtId="177" fontId="0" fillId="0" borderId="0" xfId="0" applyNumberFormat="1" applyAlignment="1">
      <alignment horizontal="right" vertical="center"/>
    </xf>
    <xf numFmtId="177" fontId="0" fillId="0" borderId="3" xfId="0" applyNumberFormat="1" applyBorder="1" applyAlignment="1">
      <alignment horizontal="right" vertical="center"/>
    </xf>
  </cellXfs>
  <cellStyles count="2">
    <cellStyle name="標準" xfId="0" builtinId="0"/>
    <cellStyle name="標準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3.xml"/><Relationship Id="rId13" Type="http://schemas.openxmlformats.org/officeDocument/2006/relationships/chartsheet" Target="chartsheets/sheet8.xml"/><Relationship Id="rId18" Type="http://schemas.openxmlformats.org/officeDocument/2006/relationships/theme" Target="theme/theme1.xml"/><Relationship Id="rId3" Type="http://schemas.openxmlformats.org/officeDocument/2006/relationships/chartsheet" Target="chartsheets/sheet2.xml"/><Relationship Id="rId21" Type="http://schemas.openxmlformats.org/officeDocument/2006/relationships/calcChain" Target="calcChain.xml"/><Relationship Id="rId7" Type="http://schemas.openxmlformats.org/officeDocument/2006/relationships/chartsheet" Target="chartsheets/sheet5.xml"/><Relationship Id="rId12" Type="http://schemas.openxmlformats.org/officeDocument/2006/relationships/worksheet" Target="worksheets/sheet5.xml"/><Relationship Id="rId17" Type="http://schemas.openxmlformats.org/officeDocument/2006/relationships/worksheet" Target="worksheets/sheet7.xml"/><Relationship Id="rId2" Type="http://schemas.openxmlformats.org/officeDocument/2006/relationships/worksheet" Target="worksheets/sheet1.xml"/><Relationship Id="rId16" Type="http://schemas.openxmlformats.org/officeDocument/2006/relationships/chartsheet" Target="chartsheets/sheet10.xml"/><Relationship Id="rId20"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chartsheet" Target="chartsheets/sheet4.xml"/><Relationship Id="rId11" Type="http://schemas.openxmlformats.org/officeDocument/2006/relationships/chartsheet" Target="chartsheets/sheet7.xml"/><Relationship Id="rId5" Type="http://schemas.openxmlformats.org/officeDocument/2006/relationships/worksheet" Target="worksheets/sheet2.xml"/><Relationship Id="rId15" Type="http://schemas.openxmlformats.org/officeDocument/2006/relationships/worksheet" Target="worksheets/sheet6.xml"/><Relationship Id="rId10" Type="http://schemas.openxmlformats.org/officeDocument/2006/relationships/worksheet" Target="worksheets/sheet4.xml"/><Relationship Id="rId19" Type="http://schemas.openxmlformats.org/officeDocument/2006/relationships/styles" Target="styles.xml"/><Relationship Id="rId4" Type="http://schemas.openxmlformats.org/officeDocument/2006/relationships/chartsheet" Target="chartsheets/sheet3.xml"/><Relationship Id="rId9" Type="http://schemas.openxmlformats.org/officeDocument/2006/relationships/chartsheet" Target="chartsheets/sheet6.xml"/><Relationship Id="rId14" Type="http://schemas.openxmlformats.org/officeDocument/2006/relationships/chartsheet" Target="chartsheets/sheet9.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ja-JP" altLang="en-US"/>
              <a:t>図</a:t>
            </a:r>
            <a:r>
              <a:rPr lang="en-US" altLang="ja-JP"/>
              <a:t>16-17</a:t>
            </a:r>
            <a:r>
              <a:rPr lang="ja-JP" altLang="en-US"/>
              <a:t>：民間非金融法人企業のトービンの</a:t>
            </a:r>
            <a:r>
              <a:rPr lang="en-US" altLang="en-US"/>
              <a:t>q</a:t>
            </a:r>
          </a:p>
          <a:p>
            <a:pPr>
              <a:defRPr/>
            </a:pPr>
            <a:r>
              <a:rPr lang="ja-JP" altLang="en-US" b="0"/>
              <a:t>（出所：内閣府）</a:t>
            </a:r>
            <a:endParaRPr lang="en-US" altLang="en-US" b="0"/>
          </a:p>
        </c:rich>
      </c:tx>
      <c:overlay val="0"/>
    </c:title>
    <c:autoTitleDeleted val="0"/>
    <c:plotArea>
      <c:layout/>
      <c:lineChart>
        <c:grouping val="standard"/>
        <c:varyColors val="0"/>
        <c:ser>
          <c:idx val="0"/>
          <c:order val="0"/>
          <c:tx>
            <c:strRef>
              <c:f>'原データ_16-17'!$A$8</c:f>
              <c:strCache>
                <c:ptCount val="1"/>
                <c:pt idx="0">
                  <c:v>トービンのq</c:v>
                </c:pt>
              </c:strCache>
            </c:strRef>
          </c:tx>
          <c:spPr>
            <a:ln>
              <a:solidFill>
                <a:prstClr val="black"/>
              </a:solidFill>
            </a:ln>
          </c:spPr>
          <c:marker>
            <c:symbol val="none"/>
          </c:marker>
          <c:cat>
            <c:strRef>
              <c:f>'原データ_16-17'!$B$7:$AO$7</c:f>
              <c:strCache>
                <c:ptCount val="40"/>
                <c:pt idx="0">
                  <c:v>1980暦年</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strCache>
            </c:strRef>
          </c:cat>
          <c:val>
            <c:numRef>
              <c:f>'原データ_16-17'!$B$8:$AO$8</c:f>
              <c:numCache>
                <c:formatCode>0.000_ </c:formatCode>
                <c:ptCount val="40"/>
                <c:pt idx="0">
                  <c:v>0.3665278115443677</c:v>
                </c:pt>
                <c:pt idx="1">
                  <c:v>0.38801164776769731</c:v>
                </c:pt>
                <c:pt idx="2">
                  <c:v>0.41057694777467818</c:v>
                </c:pt>
                <c:pt idx="3">
                  <c:v>0.46569339147228417</c:v>
                </c:pt>
                <c:pt idx="4">
                  <c:v>0.47647377481875464</c:v>
                </c:pt>
                <c:pt idx="5">
                  <c:v>0.47770713838979356</c:v>
                </c:pt>
                <c:pt idx="6">
                  <c:v>0.53895629104145171</c:v>
                </c:pt>
                <c:pt idx="7">
                  <c:v>0.50885110544595702</c:v>
                </c:pt>
                <c:pt idx="8">
                  <c:v>0.58504304144715447</c:v>
                </c:pt>
                <c:pt idx="9">
                  <c:v>0.67566457269418378</c:v>
                </c:pt>
                <c:pt idx="10">
                  <c:v>0.45314472568610137</c:v>
                </c:pt>
                <c:pt idx="11">
                  <c:v>0.47817252428544321</c:v>
                </c:pt>
                <c:pt idx="12">
                  <c:v>0.46780528132231203</c:v>
                </c:pt>
                <c:pt idx="13">
                  <c:v>0.48362741434407408</c:v>
                </c:pt>
                <c:pt idx="14">
                  <c:v>0.5394104009669225</c:v>
                </c:pt>
                <c:pt idx="15">
                  <c:v>0.56792327539989962</c:v>
                </c:pt>
                <c:pt idx="16">
                  <c:v>0.56375905226339218</c:v>
                </c:pt>
                <c:pt idx="17">
                  <c:v>0.5294141448494788</c:v>
                </c:pt>
                <c:pt idx="18">
                  <c:v>0.56105250104750037</c:v>
                </c:pt>
                <c:pt idx="19">
                  <c:v>0.68270384722698219</c:v>
                </c:pt>
                <c:pt idx="20">
                  <c:v>0.61336902108096858</c:v>
                </c:pt>
                <c:pt idx="21">
                  <c:v>0.54414077187806575</c:v>
                </c:pt>
                <c:pt idx="22">
                  <c:v>0.53872213891100063</c:v>
                </c:pt>
                <c:pt idx="23">
                  <c:v>0.55239081695837611</c:v>
                </c:pt>
                <c:pt idx="24">
                  <c:v>0.52508582824656536</c:v>
                </c:pt>
                <c:pt idx="25">
                  <c:v>0.65043806218049438</c:v>
                </c:pt>
                <c:pt idx="26">
                  <c:v>0.64213530791862683</c:v>
                </c:pt>
                <c:pt idx="27">
                  <c:v>0.55373649732234431</c:v>
                </c:pt>
                <c:pt idx="28">
                  <c:v>0.40372630060961628</c:v>
                </c:pt>
                <c:pt idx="29">
                  <c:v>0.40553379267725848</c:v>
                </c:pt>
                <c:pt idx="30">
                  <c:v>0.40020046694381461</c:v>
                </c:pt>
                <c:pt idx="31">
                  <c:v>0.35591364743367654</c:v>
                </c:pt>
                <c:pt idx="32">
                  <c:v>0.37685367504211498</c:v>
                </c:pt>
                <c:pt idx="33">
                  <c:v>0.45868875297179973</c:v>
                </c:pt>
                <c:pt idx="34">
                  <c:v>0.47456212451826968</c:v>
                </c:pt>
                <c:pt idx="35">
                  <c:v>0.50173180171837206</c:v>
                </c:pt>
                <c:pt idx="36">
                  <c:v>0.47969179027864195</c:v>
                </c:pt>
                <c:pt idx="37">
                  <c:v>0.56552725242732216</c:v>
                </c:pt>
                <c:pt idx="38">
                  <c:v>0.46507774382149064</c:v>
                </c:pt>
                <c:pt idx="39">
                  <c:v>0.51489644624331554</c:v>
                </c:pt>
              </c:numCache>
            </c:numRef>
          </c:val>
          <c:smooth val="0"/>
          <c:extLst>
            <c:ext xmlns:c16="http://schemas.microsoft.com/office/drawing/2014/chart" uri="{C3380CC4-5D6E-409C-BE32-E72D297353CC}">
              <c16:uniqueId val="{00000000-A500-4821-A021-8E591C87D4AE}"/>
            </c:ext>
          </c:extLst>
        </c:ser>
        <c:dLbls>
          <c:showLegendKey val="0"/>
          <c:showVal val="0"/>
          <c:showCatName val="0"/>
          <c:showSerName val="0"/>
          <c:showPercent val="0"/>
          <c:showBubbleSize val="0"/>
        </c:dLbls>
        <c:smooth val="0"/>
        <c:axId val="416033688"/>
        <c:axId val="574034392"/>
      </c:lineChart>
      <c:catAx>
        <c:axId val="416033688"/>
        <c:scaling>
          <c:orientation val="minMax"/>
        </c:scaling>
        <c:delete val="0"/>
        <c:axPos val="b"/>
        <c:numFmt formatCode="General" sourceLinked="1"/>
        <c:majorTickMark val="out"/>
        <c:minorTickMark val="none"/>
        <c:tickLblPos val="nextTo"/>
        <c:crossAx val="574034392"/>
        <c:crosses val="autoZero"/>
        <c:auto val="1"/>
        <c:lblAlgn val="ctr"/>
        <c:lblOffset val="100"/>
        <c:noMultiLvlLbl val="0"/>
      </c:catAx>
      <c:valAx>
        <c:axId val="574034392"/>
        <c:scaling>
          <c:orientation val="minMax"/>
        </c:scaling>
        <c:delete val="0"/>
        <c:axPos val="l"/>
        <c:majorGridlines/>
        <c:numFmt formatCode="0%" sourceLinked="0"/>
        <c:majorTickMark val="out"/>
        <c:minorTickMark val="none"/>
        <c:tickLblPos val="nextTo"/>
        <c:crossAx val="416033688"/>
        <c:crosses val="autoZero"/>
        <c:crossBetween val="between"/>
      </c:valAx>
    </c:plotArea>
    <c:plotVisOnly val="1"/>
    <c:dispBlanksAs val="gap"/>
    <c:showDLblsOverMax val="0"/>
  </c:chart>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800" b="1" i="0" u="none" strike="noStrike" kern="1200" baseline="0">
                <a:solidFill>
                  <a:sysClr val="windowText" lastClr="000000"/>
                </a:solidFill>
                <a:latin typeface="+mn-lt"/>
                <a:ea typeface="+mn-ea"/>
                <a:cs typeface="+mn-cs"/>
              </a:defRPr>
            </a:pPr>
            <a:r>
              <a:rPr lang="ja-JP" altLang="ja-JP" sz="1800" b="1" i="0" baseline="0"/>
              <a:t>図</a:t>
            </a:r>
            <a:r>
              <a:rPr lang="en-US" altLang="ja-JP" sz="1800" b="1" i="0" baseline="0"/>
              <a:t>16-25</a:t>
            </a:r>
            <a:r>
              <a:rPr lang="ja-JP" altLang="ja-JP" sz="1800" b="1" i="0" baseline="0"/>
              <a:t>：実質利子所得、配当所得、雇用者報酬の推移</a:t>
            </a:r>
            <a:endParaRPr lang="en-US" altLang="ja-JP" sz="1800" b="1" i="0" baseline="0"/>
          </a:p>
          <a:p>
            <a:pPr marL="0" marR="0" indent="0" algn="ctr" defTabSz="914400" rtl="0" eaLnBrk="1" fontAlgn="auto" latinLnBrk="0" hangingPunct="1">
              <a:lnSpc>
                <a:spcPct val="100000"/>
              </a:lnSpc>
              <a:spcBef>
                <a:spcPts val="0"/>
              </a:spcBef>
              <a:spcAft>
                <a:spcPts val="0"/>
              </a:spcAft>
              <a:buClrTx/>
              <a:buSzTx/>
              <a:buFontTx/>
              <a:buNone/>
              <a:tabLst/>
              <a:defRPr sz="1800" b="1" i="0" u="none" strike="noStrike" kern="1200" baseline="0">
                <a:solidFill>
                  <a:sysClr val="windowText" lastClr="000000"/>
                </a:solidFill>
                <a:latin typeface="+mn-lt"/>
                <a:ea typeface="+mn-ea"/>
                <a:cs typeface="+mn-cs"/>
              </a:defRPr>
            </a:pPr>
            <a:r>
              <a:rPr lang="ja-JP" altLang="ja-JP" sz="1800" b="0" i="0" baseline="0"/>
              <a:t>（</a:t>
            </a:r>
            <a:r>
              <a:rPr lang="ja-JP" altLang="en-US" sz="1800" b="0" i="0" baseline="0"/>
              <a:t>単位：</a:t>
            </a:r>
            <a:r>
              <a:rPr lang="ja-JP" altLang="ja-JP" sz="1800" b="0" i="0" baseline="0"/>
              <a:t>十億円</a:t>
            </a:r>
            <a:r>
              <a:rPr lang="ja-JP" altLang="en-US" sz="1800" b="0" i="0" baseline="0"/>
              <a:t>、</a:t>
            </a:r>
            <a:r>
              <a:rPr lang="en-US" altLang="ja-JP" sz="1800" b="0" i="0" baseline="0"/>
              <a:t>2011</a:t>
            </a:r>
            <a:r>
              <a:rPr lang="ja-JP" altLang="en-US" sz="1800" b="0" i="0" baseline="0"/>
              <a:t>年価格，出所：内閣府</a:t>
            </a:r>
            <a:r>
              <a:rPr lang="ja-JP" altLang="ja-JP" sz="1800" b="0" i="0" baseline="0"/>
              <a:t>）</a:t>
            </a:r>
            <a:endParaRPr lang="ja-JP" altLang="ja-JP" b="0"/>
          </a:p>
        </c:rich>
      </c:tx>
      <c:overlay val="0"/>
    </c:title>
    <c:autoTitleDeleted val="0"/>
    <c:plotArea>
      <c:layout/>
      <c:lineChart>
        <c:grouping val="standard"/>
        <c:varyColors val="0"/>
        <c:ser>
          <c:idx val="0"/>
          <c:order val="0"/>
          <c:tx>
            <c:strRef>
              <c:f>'原データ_16-25'!$A$19</c:f>
              <c:strCache>
                <c:ptCount val="1"/>
                <c:pt idx="0">
                  <c:v>実質利子所得（1995年基準）</c:v>
                </c:pt>
              </c:strCache>
            </c:strRef>
          </c:tx>
          <c:spPr>
            <a:ln>
              <a:solidFill>
                <a:schemeClr val="tx1"/>
              </a:solidFill>
            </a:ln>
          </c:spPr>
          <c:marker>
            <c:symbol val="none"/>
          </c:marker>
          <c:cat>
            <c:strRef>
              <c:f>'原データ_16-25'!$B$18:$AO$18</c:f>
              <c:strCache>
                <c:ptCount val="40"/>
                <c:pt idx="0">
                  <c:v>1980暦年</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strCache>
            </c:strRef>
          </c:cat>
          <c:val>
            <c:numRef>
              <c:f>'原データ_16-25'!$B$19:$AM$19</c:f>
              <c:numCache>
                <c:formatCode>#,##0.0_ </c:formatCode>
                <c:ptCount val="38"/>
                <c:pt idx="0">
                  <c:v>13317.766131952936</c:v>
                </c:pt>
                <c:pt idx="1">
                  <c:v>15275.771840798001</c:v>
                </c:pt>
                <c:pt idx="2">
                  <c:v>17083.642099417473</c:v>
                </c:pt>
                <c:pt idx="3">
                  <c:v>18503.29085861611</c:v>
                </c:pt>
                <c:pt idx="4">
                  <c:v>19216.36725591695</c:v>
                </c:pt>
                <c:pt idx="5">
                  <c:v>18699.17789687882</c:v>
                </c:pt>
                <c:pt idx="6">
                  <c:v>17996.920651793254</c:v>
                </c:pt>
                <c:pt idx="7">
                  <c:v>16030.795514565361</c:v>
                </c:pt>
                <c:pt idx="8">
                  <c:v>18369.539606421284</c:v>
                </c:pt>
                <c:pt idx="9">
                  <c:v>21548.66024926681</c:v>
                </c:pt>
                <c:pt idx="10">
                  <c:v>31841.483141947196</c:v>
                </c:pt>
                <c:pt idx="11">
                  <c:v>35053.690148045222</c:v>
                </c:pt>
                <c:pt idx="12">
                  <c:v>30013.798431999992</c:v>
                </c:pt>
                <c:pt idx="13">
                  <c:v>25488.15200102605</c:v>
                </c:pt>
                <c:pt idx="14">
                  <c:v>22031.773259294114</c:v>
                </c:pt>
                <c:pt idx="15">
                  <c:v>19247.591236223998</c:v>
                </c:pt>
                <c:pt idx="16">
                  <c:v>14933.322282666662</c:v>
                </c:pt>
                <c:pt idx="17">
                  <c:v>13844.13762993855</c:v>
                </c:pt>
                <c:pt idx="18">
                  <c:v>12607.75821524528</c:v>
                </c:pt>
                <c:pt idx="19">
                  <c:v>10435.586798207998</c:v>
                </c:pt>
                <c:pt idx="20">
                  <c:v>9970.7319039999984</c:v>
                </c:pt>
                <c:pt idx="21">
                  <c:v>7012.2502932016441</c:v>
                </c:pt>
                <c:pt idx="22">
                  <c:v>5020.9761427845988</c:v>
                </c:pt>
                <c:pt idx="23">
                  <c:v>4912.4613934052913</c:v>
                </c:pt>
              </c:numCache>
            </c:numRef>
          </c:val>
          <c:smooth val="0"/>
          <c:extLst>
            <c:ext xmlns:c16="http://schemas.microsoft.com/office/drawing/2014/chart" uri="{C3380CC4-5D6E-409C-BE32-E72D297353CC}">
              <c16:uniqueId val="{00000000-6FF3-40D2-8534-A7ACFC756BFB}"/>
            </c:ext>
          </c:extLst>
        </c:ser>
        <c:ser>
          <c:idx val="1"/>
          <c:order val="1"/>
          <c:tx>
            <c:strRef>
              <c:f>'原データ_16-25'!$A$20</c:f>
              <c:strCache>
                <c:ptCount val="1"/>
                <c:pt idx="0">
                  <c:v>実質利子所得（2000年基準）</c:v>
                </c:pt>
              </c:strCache>
            </c:strRef>
          </c:tx>
          <c:spPr>
            <a:ln>
              <a:solidFill>
                <a:prstClr val="black"/>
              </a:solidFill>
              <a:prstDash val="dash"/>
            </a:ln>
          </c:spPr>
          <c:marker>
            <c:symbol val="none"/>
          </c:marker>
          <c:cat>
            <c:strRef>
              <c:f>'原データ_16-25'!$B$18:$AO$18</c:f>
              <c:strCache>
                <c:ptCount val="40"/>
                <c:pt idx="0">
                  <c:v>1980暦年</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strCache>
            </c:strRef>
          </c:cat>
          <c:val>
            <c:numRef>
              <c:f>'原データ_16-25'!$B$20:$AM$20</c:f>
              <c:numCache>
                <c:formatCode>#,##0.0_ </c:formatCode>
                <c:ptCount val="38"/>
                <c:pt idx="16">
                  <c:v>16088.327300502513</c:v>
                </c:pt>
                <c:pt idx="17">
                  <c:v>15274.089938674579</c:v>
                </c:pt>
                <c:pt idx="18">
                  <c:v>13478.158295857986</c:v>
                </c:pt>
                <c:pt idx="19">
                  <c:v>11712.185568316829</c:v>
                </c:pt>
                <c:pt idx="20">
                  <c:v>10880.36464</c:v>
                </c:pt>
                <c:pt idx="21">
                  <c:v>7764.2654155712835</c:v>
                </c:pt>
                <c:pt idx="22">
                  <c:v>5230.6004020512819</c:v>
                </c:pt>
                <c:pt idx="23">
                  <c:v>4475.3167684319824</c:v>
                </c:pt>
                <c:pt idx="24">
                  <c:v>4402.3484575026223</c:v>
                </c:pt>
                <c:pt idx="25">
                  <c:v>3295.8815999999997</c:v>
                </c:pt>
              </c:numCache>
            </c:numRef>
          </c:val>
          <c:smooth val="0"/>
          <c:extLst>
            <c:ext xmlns:c16="http://schemas.microsoft.com/office/drawing/2014/chart" uri="{C3380CC4-5D6E-409C-BE32-E72D297353CC}">
              <c16:uniqueId val="{00000001-6FF3-40D2-8534-A7ACFC756BFB}"/>
            </c:ext>
          </c:extLst>
        </c:ser>
        <c:ser>
          <c:idx val="2"/>
          <c:order val="2"/>
          <c:tx>
            <c:strRef>
              <c:f>'原データ_16-25'!$A$21</c:f>
              <c:strCache>
                <c:ptCount val="1"/>
                <c:pt idx="0">
                  <c:v>実質利子所得（2015年基準）</c:v>
                </c:pt>
              </c:strCache>
            </c:strRef>
          </c:tx>
          <c:spPr>
            <a:ln>
              <a:solidFill>
                <a:prstClr val="black"/>
              </a:solidFill>
              <a:prstDash val="sysDash"/>
            </a:ln>
          </c:spPr>
          <c:marker>
            <c:symbol val="none"/>
          </c:marker>
          <c:cat>
            <c:strRef>
              <c:f>'原データ_16-25'!$B$18:$AO$18</c:f>
              <c:strCache>
                <c:ptCount val="40"/>
                <c:pt idx="0">
                  <c:v>1980暦年</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strCache>
            </c:strRef>
          </c:cat>
          <c:val>
            <c:numRef>
              <c:f>'原データ_16-25'!$B$21:$AO$21</c:f>
              <c:numCache>
                <c:formatCode>#,##0.0_ </c:formatCode>
                <c:ptCount val="40"/>
                <c:pt idx="14">
                  <c:v>24648.703703703704</c:v>
                </c:pt>
                <c:pt idx="15">
                  <c:v>20173.537604456826</c:v>
                </c:pt>
                <c:pt idx="16">
                  <c:v>16520.222634508347</c:v>
                </c:pt>
                <c:pt idx="17">
                  <c:v>16050.045829514207</c:v>
                </c:pt>
                <c:pt idx="18">
                  <c:v>14411.446886446885</c:v>
                </c:pt>
                <c:pt idx="19">
                  <c:v>12256.261510128914</c:v>
                </c:pt>
                <c:pt idx="20">
                  <c:v>12278.810408921932</c:v>
                </c:pt>
                <c:pt idx="21">
                  <c:v>6591.4231856738925</c:v>
                </c:pt>
                <c:pt idx="22">
                  <c:v>5082.1223709369024</c:v>
                </c:pt>
                <c:pt idx="23">
                  <c:v>5422.9951690821263</c:v>
                </c:pt>
                <c:pt idx="24">
                  <c:v>5096.1127308066079</c:v>
                </c:pt>
                <c:pt idx="25">
                  <c:v>5030.2644466209604</c:v>
                </c:pt>
                <c:pt idx="26">
                  <c:v>7681.5866797257595</c:v>
                </c:pt>
                <c:pt idx="27">
                  <c:v>10324.090462143558</c:v>
                </c:pt>
                <c:pt idx="28">
                  <c:v>9562.7929687499982</c:v>
                </c:pt>
                <c:pt idx="29">
                  <c:v>7961.438561438561</c:v>
                </c:pt>
                <c:pt idx="30">
                  <c:v>7544.1742654508616</c:v>
                </c:pt>
                <c:pt idx="31">
                  <c:v>7719.9592668024434</c:v>
                </c:pt>
                <c:pt idx="32">
                  <c:v>4241.188524590164</c:v>
                </c:pt>
                <c:pt idx="33">
                  <c:v>3660.7179487179487</c:v>
                </c:pt>
                <c:pt idx="34">
                  <c:v>2897.6861167002012</c:v>
                </c:pt>
                <c:pt idx="35">
                  <c:v>4385</c:v>
                </c:pt>
                <c:pt idx="36">
                  <c:v>4625.1755265797392</c:v>
                </c:pt>
                <c:pt idx="37">
                  <c:v>4895.8999999999996</c:v>
                </c:pt>
                <c:pt idx="38">
                  <c:v>5173.5119047619046</c:v>
                </c:pt>
                <c:pt idx="39">
                  <c:v>5523.7907206317868</c:v>
                </c:pt>
              </c:numCache>
            </c:numRef>
          </c:val>
          <c:smooth val="0"/>
          <c:extLst>
            <c:ext xmlns:c16="http://schemas.microsoft.com/office/drawing/2014/chart" uri="{C3380CC4-5D6E-409C-BE32-E72D297353CC}">
              <c16:uniqueId val="{00000002-6FF3-40D2-8534-A7ACFC756BFB}"/>
            </c:ext>
          </c:extLst>
        </c:ser>
        <c:ser>
          <c:idx val="3"/>
          <c:order val="3"/>
          <c:tx>
            <c:strRef>
              <c:f>'原データ_16-25'!$A$22</c:f>
              <c:strCache>
                <c:ptCount val="1"/>
                <c:pt idx="0">
                  <c:v>実質配当所得（1995年基準）</c:v>
                </c:pt>
              </c:strCache>
            </c:strRef>
          </c:tx>
          <c:spPr>
            <a:ln>
              <a:solidFill>
                <a:srgbClr val="FF0000"/>
              </a:solidFill>
            </a:ln>
          </c:spPr>
          <c:marker>
            <c:symbol val="none"/>
          </c:marker>
          <c:cat>
            <c:strRef>
              <c:f>'原データ_16-25'!$B$18:$AO$18</c:f>
              <c:strCache>
                <c:ptCount val="40"/>
                <c:pt idx="0">
                  <c:v>1980暦年</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strCache>
            </c:strRef>
          </c:cat>
          <c:val>
            <c:numRef>
              <c:f>'原データ_16-25'!$B$22:$AM$22</c:f>
              <c:numCache>
                <c:formatCode>#,##0.0_ </c:formatCode>
                <c:ptCount val="38"/>
                <c:pt idx="0">
                  <c:v>1905.8451292026139</c:v>
                </c:pt>
                <c:pt idx="1">
                  <c:v>1924.7210161795504</c:v>
                </c:pt>
                <c:pt idx="2">
                  <c:v>1702.2463796504851</c:v>
                </c:pt>
                <c:pt idx="3">
                  <c:v>1663.0514214218006</c:v>
                </c:pt>
                <c:pt idx="4">
                  <c:v>1617.517881577854</c:v>
                </c:pt>
                <c:pt idx="5">
                  <c:v>1649.3696974133634</c:v>
                </c:pt>
                <c:pt idx="6">
                  <c:v>1701.7072215730334</c:v>
                </c:pt>
                <c:pt idx="7">
                  <c:v>1808.0831496581002</c:v>
                </c:pt>
                <c:pt idx="8">
                  <c:v>1663.1278887450108</c:v>
                </c:pt>
                <c:pt idx="9">
                  <c:v>2534.5715651193054</c:v>
                </c:pt>
                <c:pt idx="10">
                  <c:v>2171.3195082069687</c:v>
                </c:pt>
                <c:pt idx="11">
                  <c:v>2134.9235915642348</c:v>
                </c:pt>
                <c:pt idx="12">
                  <c:v>2085.5622079999998</c:v>
                </c:pt>
                <c:pt idx="13">
                  <c:v>2121.7652512064128</c:v>
                </c:pt>
                <c:pt idx="14">
                  <c:v>1943.8000338823529</c:v>
                </c:pt>
                <c:pt idx="15">
                  <c:v>2180.9956463359995</c:v>
                </c:pt>
                <c:pt idx="16">
                  <c:v>2051.1016401361358</c:v>
                </c:pt>
                <c:pt idx="17">
                  <c:v>1882.5406599484634</c:v>
                </c:pt>
                <c:pt idx="18">
                  <c:v>1920.8430780377355</c:v>
                </c:pt>
                <c:pt idx="19">
                  <c:v>2199.4065916159993</c:v>
                </c:pt>
                <c:pt idx="20">
                  <c:v>2075.9787199999996</c:v>
                </c:pt>
                <c:pt idx="21">
                  <c:v>2317.1525781069954</c:v>
                </c:pt>
                <c:pt idx="22">
                  <c:v>2757.6733260187307</c:v>
                </c:pt>
                <c:pt idx="23">
                  <c:v>2791.932412478307</c:v>
                </c:pt>
              </c:numCache>
            </c:numRef>
          </c:val>
          <c:smooth val="0"/>
          <c:extLst>
            <c:ext xmlns:c16="http://schemas.microsoft.com/office/drawing/2014/chart" uri="{C3380CC4-5D6E-409C-BE32-E72D297353CC}">
              <c16:uniqueId val="{00000003-6FF3-40D2-8534-A7ACFC756BFB}"/>
            </c:ext>
          </c:extLst>
        </c:ser>
        <c:ser>
          <c:idx val="4"/>
          <c:order val="4"/>
          <c:tx>
            <c:strRef>
              <c:f>'原データ_16-25'!$A$23</c:f>
              <c:strCache>
                <c:ptCount val="1"/>
                <c:pt idx="0">
                  <c:v>実質配当所得(2000年基準)</c:v>
                </c:pt>
              </c:strCache>
            </c:strRef>
          </c:tx>
          <c:spPr>
            <a:ln>
              <a:solidFill>
                <a:srgbClr val="FF0000"/>
              </a:solidFill>
              <a:prstDash val="dash"/>
            </a:ln>
          </c:spPr>
          <c:marker>
            <c:symbol val="none"/>
          </c:marker>
          <c:cat>
            <c:strRef>
              <c:f>'原データ_16-25'!$B$18:$AO$18</c:f>
              <c:strCache>
                <c:ptCount val="40"/>
                <c:pt idx="0">
                  <c:v>1980暦年</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strCache>
            </c:strRef>
          </c:cat>
          <c:val>
            <c:numRef>
              <c:f>'原データ_16-25'!$B$23:$AM$23</c:f>
              <c:numCache>
                <c:formatCode>#,##0.0_ </c:formatCode>
                <c:ptCount val="38"/>
                <c:pt idx="16">
                  <c:v>2236.6822914572863</c:v>
                </c:pt>
                <c:pt idx="17">
                  <c:v>2019.3364510385752</c:v>
                </c:pt>
                <c:pt idx="18">
                  <c:v>1965.3186272189346</c:v>
                </c:pt>
                <c:pt idx="19">
                  <c:v>2221.9142970297025</c:v>
                </c:pt>
                <c:pt idx="20">
                  <c:v>2120.4354559999997</c:v>
                </c:pt>
                <c:pt idx="21">
                  <c:v>2242.7149201213342</c:v>
                </c:pt>
                <c:pt idx="22">
                  <c:v>2784.6721969230766</c:v>
                </c:pt>
                <c:pt idx="23">
                  <c:v>2714.5107206645898</c:v>
                </c:pt>
                <c:pt idx="24">
                  <c:v>4039.8623630640072</c:v>
                </c:pt>
                <c:pt idx="25">
                  <c:v>5977.0303999999996</c:v>
                </c:pt>
              </c:numCache>
            </c:numRef>
          </c:val>
          <c:smooth val="0"/>
          <c:extLst>
            <c:ext xmlns:c16="http://schemas.microsoft.com/office/drawing/2014/chart" uri="{C3380CC4-5D6E-409C-BE32-E72D297353CC}">
              <c16:uniqueId val="{00000004-6FF3-40D2-8534-A7ACFC756BFB}"/>
            </c:ext>
          </c:extLst>
        </c:ser>
        <c:ser>
          <c:idx val="5"/>
          <c:order val="5"/>
          <c:tx>
            <c:strRef>
              <c:f>'原データ_16-25'!$A$24</c:f>
              <c:strCache>
                <c:ptCount val="1"/>
                <c:pt idx="0">
                  <c:v>実質配当所得(2015年基準)</c:v>
                </c:pt>
              </c:strCache>
            </c:strRef>
          </c:tx>
          <c:spPr>
            <a:ln>
              <a:solidFill>
                <a:srgbClr val="FF0000"/>
              </a:solidFill>
              <a:prstDash val="sysDash"/>
            </a:ln>
          </c:spPr>
          <c:marker>
            <c:symbol val="none"/>
          </c:marker>
          <c:cat>
            <c:strRef>
              <c:f>'原データ_16-25'!$B$18:$AO$18</c:f>
              <c:strCache>
                <c:ptCount val="40"/>
                <c:pt idx="0">
                  <c:v>1980暦年</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strCache>
            </c:strRef>
          </c:cat>
          <c:val>
            <c:numRef>
              <c:f>'原データ_16-25'!$B$24:$AO$24</c:f>
              <c:numCache>
                <c:formatCode>#,##0.0_ </c:formatCode>
                <c:ptCount val="40"/>
                <c:pt idx="14">
                  <c:v>1287.4074074074076</c:v>
                </c:pt>
                <c:pt idx="15">
                  <c:v>1521.8198700092851</c:v>
                </c:pt>
                <c:pt idx="16">
                  <c:v>1210.9461966604824</c:v>
                </c:pt>
                <c:pt idx="17">
                  <c:v>1161.5032080659946</c:v>
                </c:pt>
                <c:pt idx="18">
                  <c:v>1347.8021978021977</c:v>
                </c:pt>
                <c:pt idx="19">
                  <c:v>1617.7716390423573</c:v>
                </c:pt>
                <c:pt idx="20">
                  <c:v>1588.197026022305</c:v>
                </c:pt>
                <c:pt idx="21">
                  <c:v>1558.1526861451462</c:v>
                </c:pt>
                <c:pt idx="22">
                  <c:v>1791.3001912045888</c:v>
                </c:pt>
                <c:pt idx="23">
                  <c:v>1805.4106280193234</c:v>
                </c:pt>
                <c:pt idx="24">
                  <c:v>2214.3828960155488</c:v>
                </c:pt>
                <c:pt idx="25">
                  <c:v>3551.3222331047991</c:v>
                </c:pt>
                <c:pt idx="26">
                  <c:v>4353.7708129285011</c:v>
                </c:pt>
                <c:pt idx="27">
                  <c:v>3782.0058997050146</c:v>
                </c:pt>
                <c:pt idx="28">
                  <c:v>3067.3828125</c:v>
                </c:pt>
                <c:pt idx="29">
                  <c:v>3399.8001998001996</c:v>
                </c:pt>
                <c:pt idx="30">
                  <c:v>3189.6656534954404</c:v>
                </c:pt>
                <c:pt idx="31">
                  <c:v>3760.7942973523423</c:v>
                </c:pt>
                <c:pt idx="32">
                  <c:v>7055.3278688524597</c:v>
                </c:pt>
                <c:pt idx="33">
                  <c:v>7614.7692307692314</c:v>
                </c:pt>
                <c:pt idx="34">
                  <c:v>8874.5472837022116</c:v>
                </c:pt>
                <c:pt idx="35">
                  <c:v>9089</c:v>
                </c:pt>
                <c:pt idx="36">
                  <c:v>8329.2878635907709</c:v>
                </c:pt>
                <c:pt idx="37">
                  <c:v>8551.4</c:v>
                </c:pt>
                <c:pt idx="38">
                  <c:v>8449.5039682539682</c:v>
                </c:pt>
                <c:pt idx="39">
                  <c:v>7474.0375123395852</c:v>
                </c:pt>
              </c:numCache>
            </c:numRef>
          </c:val>
          <c:smooth val="0"/>
          <c:extLst>
            <c:ext xmlns:c16="http://schemas.microsoft.com/office/drawing/2014/chart" uri="{C3380CC4-5D6E-409C-BE32-E72D297353CC}">
              <c16:uniqueId val="{00000005-6FF3-40D2-8534-A7ACFC756BFB}"/>
            </c:ext>
          </c:extLst>
        </c:ser>
        <c:dLbls>
          <c:showLegendKey val="0"/>
          <c:showVal val="0"/>
          <c:showCatName val="0"/>
          <c:showSerName val="0"/>
          <c:showPercent val="0"/>
          <c:showBubbleSize val="0"/>
        </c:dLbls>
        <c:marker val="1"/>
        <c:smooth val="0"/>
        <c:axId val="46764096"/>
        <c:axId val="46764488"/>
      </c:lineChart>
      <c:lineChart>
        <c:grouping val="standard"/>
        <c:varyColors val="0"/>
        <c:ser>
          <c:idx val="6"/>
          <c:order val="6"/>
          <c:tx>
            <c:strRef>
              <c:f>'原データ_16-25'!$A$25</c:f>
              <c:strCache>
                <c:ptCount val="1"/>
                <c:pt idx="0">
                  <c:v>実質雇用者報酬（1995年基準，右目盛）</c:v>
                </c:pt>
              </c:strCache>
            </c:strRef>
          </c:tx>
          <c:spPr>
            <a:ln>
              <a:solidFill>
                <a:srgbClr val="0070C0"/>
              </a:solidFill>
            </a:ln>
          </c:spPr>
          <c:marker>
            <c:symbol val="none"/>
          </c:marker>
          <c:cat>
            <c:strRef>
              <c:f>'原データ_16-25'!$B$18:$AO$18</c:f>
              <c:strCache>
                <c:ptCount val="40"/>
                <c:pt idx="0">
                  <c:v>1980暦年</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strCache>
            </c:strRef>
          </c:cat>
          <c:val>
            <c:numRef>
              <c:f>'原データ_16-25'!$B$25:$AM$25</c:f>
              <c:numCache>
                <c:formatCode>#,##0.0_ </c:formatCode>
                <c:ptCount val="38"/>
                <c:pt idx="0">
                  <c:v>148663.14005634506</c:v>
                </c:pt>
                <c:pt idx="1">
                  <c:v>153260.24254675308</c:v>
                </c:pt>
                <c:pt idx="2">
                  <c:v>157629.67454959219</c:v>
                </c:pt>
                <c:pt idx="3">
                  <c:v>161837.02884792411</c:v>
                </c:pt>
                <c:pt idx="4">
                  <c:v>166205.92842083503</c:v>
                </c:pt>
                <c:pt idx="5">
                  <c:v>170571.05856144958</c:v>
                </c:pt>
                <c:pt idx="6">
                  <c:v>176422.76001193703</c:v>
                </c:pt>
                <c:pt idx="7">
                  <c:v>181500.6723014793</c:v>
                </c:pt>
                <c:pt idx="8">
                  <c:v>190604.50615968066</c:v>
                </c:pt>
                <c:pt idx="9">
                  <c:v>199939.04320180471</c:v>
                </c:pt>
                <c:pt idx="10">
                  <c:v>210476.07054259762</c:v>
                </c:pt>
                <c:pt idx="11">
                  <c:v>221343.47894317779</c:v>
                </c:pt>
                <c:pt idx="12">
                  <c:v>225111.16390399999</c:v>
                </c:pt>
                <c:pt idx="13">
                  <c:v>227710.39783233663</c:v>
                </c:pt>
                <c:pt idx="14">
                  <c:v>231071.04276329404</c:v>
                </c:pt>
                <c:pt idx="15">
                  <c:v>235815.62823603197</c:v>
                </c:pt>
                <c:pt idx="16">
                  <c:v>239922.55066484082</c:v>
                </c:pt>
                <c:pt idx="17">
                  <c:v>243728.27993663424</c:v>
                </c:pt>
                <c:pt idx="18">
                  <c:v>241778.27600905651</c:v>
                </c:pt>
                <c:pt idx="19">
                  <c:v>239448.45842444792</c:v>
                </c:pt>
                <c:pt idx="20">
                  <c:v>244066.41580799996</c:v>
                </c:pt>
                <c:pt idx="21">
                  <c:v>246568.75603608228</c:v>
                </c:pt>
                <c:pt idx="22">
                  <c:v>243383.46421637462</c:v>
                </c:pt>
                <c:pt idx="23">
                  <c:v>246374.16572965926</c:v>
                </c:pt>
              </c:numCache>
            </c:numRef>
          </c:val>
          <c:smooth val="0"/>
          <c:extLst>
            <c:ext xmlns:c16="http://schemas.microsoft.com/office/drawing/2014/chart" uri="{C3380CC4-5D6E-409C-BE32-E72D297353CC}">
              <c16:uniqueId val="{00000006-6FF3-40D2-8534-A7ACFC756BFB}"/>
            </c:ext>
          </c:extLst>
        </c:ser>
        <c:ser>
          <c:idx val="7"/>
          <c:order val="7"/>
          <c:tx>
            <c:strRef>
              <c:f>'原データ_16-25'!$A$26</c:f>
              <c:strCache>
                <c:ptCount val="1"/>
                <c:pt idx="0">
                  <c:v>実質雇用者報酬（2000年基準，右目盛）</c:v>
                </c:pt>
              </c:strCache>
            </c:strRef>
          </c:tx>
          <c:spPr>
            <a:ln>
              <a:solidFill>
                <a:srgbClr val="0070C0"/>
              </a:solidFill>
              <a:prstDash val="dash"/>
            </a:ln>
          </c:spPr>
          <c:marker>
            <c:symbol val="none"/>
          </c:marker>
          <c:cat>
            <c:strRef>
              <c:f>'原データ_16-25'!$B$18:$AO$18</c:f>
              <c:strCache>
                <c:ptCount val="40"/>
                <c:pt idx="0">
                  <c:v>1980暦年</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strCache>
            </c:strRef>
          </c:cat>
          <c:val>
            <c:numRef>
              <c:f>'原データ_16-25'!$B$26:$AM$26</c:f>
              <c:numCache>
                <c:formatCode>General</c:formatCode>
                <c:ptCount val="38"/>
                <c:pt idx="16" formatCode="#,##0.0_ ">
                  <c:v>243231.17282412059</c:v>
                </c:pt>
                <c:pt idx="17" formatCode="#,##0.0_ ">
                  <c:v>244830.34780613251</c:v>
                </c:pt>
                <c:pt idx="18" formatCode="#,##0.0_ ">
                  <c:v>240886.64858382641</c:v>
                </c:pt>
                <c:pt idx="19" formatCode="#,##0.0_ ">
                  <c:v>237008.40883960392</c:v>
                </c:pt>
                <c:pt idx="20" formatCode="#,##0.0_ ">
                  <c:v>240541.37820799998</c:v>
                </c:pt>
                <c:pt idx="21" formatCode="#,##0.0_ ">
                  <c:v>241469.22865116276</c:v>
                </c:pt>
                <c:pt idx="22" formatCode="#,##0.0_ ">
                  <c:v>238937.47045743585</c:v>
                </c:pt>
                <c:pt idx="23" formatCode="#,##0.0_ ">
                  <c:v>238358.71780685356</c:v>
                </c:pt>
                <c:pt idx="24" formatCode="#,##0.0_ ">
                  <c:v>238800.86682056659</c:v>
                </c:pt>
                <c:pt idx="25" formatCode="#,##0.0_ ">
                  <c:v>244300.78079999998</c:v>
                </c:pt>
              </c:numCache>
            </c:numRef>
          </c:val>
          <c:smooth val="0"/>
          <c:extLst>
            <c:ext xmlns:c16="http://schemas.microsoft.com/office/drawing/2014/chart" uri="{C3380CC4-5D6E-409C-BE32-E72D297353CC}">
              <c16:uniqueId val="{00000007-6FF3-40D2-8534-A7ACFC756BFB}"/>
            </c:ext>
          </c:extLst>
        </c:ser>
        <c:ser>
          <c:idx val="8"/>
          <c:order val="8"/>
          <c:tx>
            <c:strRef>
              <c:f>'原データ_16-25'!$A$27</c:f>
              <c:strCache>
                <c:ptCount val="1"/>
                <c:pt idx="0">
                  <c:v>実質雇用者報酬（2015年基準，右目盛）</c:v>
                </c:pt>
              </c:strCache>
            </c:strRef>
          </c:tx>
          <c:spPr>
            <a:ln>
              <a:solidFill>
                <a:srgbClr val="0070C0"/>
              </a:solidFill>
              <a:prstDash val="sysDash"/>
            </a:ln>
          </c:spPr>
          <c:marker>
            <c:symbol val="none"/>
          </c:marker>
          <c:cat>
            <c:strRef>
              <c:f>'原データ_16-25'!$B$18:$AO$18</c:f>
              <c:strCache>
                <c:ptCount val="40"/>
                <c:pt idx="0">
                  <c:v>1980暦年</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strCache>
            </c:strRef>
          </c:cat>
          <c:val>
            <c:numRef>
              <c:f>'原データ_16-25'!$B$27:$AO$27</c:f>
              <c:numCache>
                <c:formatCode>General</c:formatCode>
                <c:ptCount val="40"/>
                <c:pt idx="14" formatCode="#,##0.0_ ">
                  <c:v>243354.25925925924</c:v>
                </c:pt>
                <c:pt idx="15" formatCode="#,##0.0_ ">
                  <c:v>247999.25719591457</c:v>
                </c:pt>
                <c:pt idx="16" formatCode="#,##0.0_ ">
                  <c:v>253211.87384044527</c:v>
                </c:pt>
                <c:pt idx="17" formatCode="#,##0.0_ ">
                  <c:v>255778.36846929428</c:v>
                </c:pt>
                <c:pt idx="18" formatCode="#,##0.0_ ">
                  <c:v>250339.010989011</c:v>
                </c:pt>
                <c:pt idx="19" formatCode="#,##0.0_ ">
                  <c:v>247860.95764272558</c:v>
                </c:pt>
                <c:pt idx="20" formatCode="#,##0.0_ ">
                  <c:v>251613.75464684019</c:v>
                </c:pt>
                <c:pt idx="21" formatCode="#,##0.0_ ">
                  <c:v>249393.77945334589</c:v>
                </c:pt>
                <c:pt idx="22" formatCode="#,##0.0_ ">
                  <c:v>245433.46080305928</c:v>
                </c:pt>
                <c:pt idx="23" formatCode="#,##0.0_ ">
                  <c:v>245040.19323671501</c:v>
                </c:pt>
                <c:pt idx="24" formatCode="#,##0.0_ ">
                  <c:v>249209.91253644315</c:v>
                </c:pt>
                <c:pt idx="25" formatCode="#,##0.0_ ">
                  <c:v>256262.78158667975</c:v>
                </c:pt>
                <c:pt idx="26" formatCode="#,##0.0_ ">
                  <c:v>260305.09304603335</c:v>
                </c:pt>
                <c:pt idx="27" formatCode="#,##0.0_ ">
                  <c:v>262812.29105211404</c:v>
                </c:pt>
                <c:pt idx="28" formatCode="#,##0.0_ ">
                  <c:v>259300.48828125</c:v>
                </c:pt>
                <c:pt idx="29" formatCode="#,##0.0_ ">
                  <c:v>252421.77822177822</c:v>
                </c:pt>
                <c:pt idx="30" formatCode="#,##0.0_ ">
                  <c:v>254462.81661600812</c:v>
                </c:pt>
                <c:pt idx="31" formatCode="#,##0.0_ ">
                  <c:v>256595.7230142566</c:v>
                </c:pt>
                <c:pt idx="32" formatCode="#,##0.0_ ">
                  <c:v>257613.72950819673</c:v>
                </c:pt>
                <c:pt idx="33" formatCode="#,##0.0_ ">
                  <c:v>260210.358974359</c:v>
                </c:pt>
                <c:pt idx="34" formatCode="#,##0.0_ ">
                  <c:v>259995.17102615695</c:v>
                </c:pt>
                <c:pt idx="35" formatCode="#,##0.0_ ">
                  <c:v>262003.5</c:v>
                </c:pt>
                <c:pt idx="36" formatCode="#,##0.0_ ">
                  <c:v>269058.47542627878</c:v>
                </c:pt>
                <c:pt idx="37" formatCode="#,##0.0_ ">
                  <c:v>273710.40000000002</c:v>
                </c:pt>
                <c:pt idx="38" formatCode="#,##0.0_ ">
                  <c:v>280218.9484126984</c:v>
                </c:pt>
                <c:pt idx="39" formatCode="#,##0.0_ ">
                  <c:v>284275.71569595259</c:v>
                </c:pt>
              </c:numCache>
            </c:numRef>
          </c:val>
          <c:smooth val="0"/>
          <c:extLst>
            <c:ext xmlns:c16="http://schemas.microsoft.com/office/drawing/2014/chart" uri="{C3380CC4-5D6E-409C-BE32-E72D297353CC}">
              <c16:uniqueId val="{00000008-6FF3-40D2-8534-A7ACFC756BFB}"/>
            </c:ext>
          </c:extLst>
        </c:ser>
        <c:dLbls>
          <c:showLegendKey val="0"/>
          <c:showVal val="0"/>
          <c:showCatName val="0"/>
          <c:showSerName val="0"/>
          <c:showPercent val="0"/>
          <c:showBubbleSize val="0"/>
        </c:dLbls>
        <c:marker val="1"/>
        <c:smooth val="0"/>
        <c:axId val="575865904"/>
        <c:axId val="575865512"/>
      </c:lineChart>
      <c:catAx>
        <c:axId val="46764096"/>
        <c:scaling>
          <c:orientation val="minMax"/>
        </c:scaling>
        <c:delete val="0"/>
        <c:axPos val="b"/>
        <c:numFmt formatCode="General" sourceLinked="1"/>
        <c:majorTickMark val="out"/>
        <c:minorTickMark val="none"/>
        <c:tickLblPos val="nextTo"/>
        <c:crossAx val="46764488"/>
        <c:crosses val="autoZero"/>
        <c:auto val="1"/>
        <c:lblAlgn val="ctr"/>
        <c:lblOffset val="100"/>
        <c:noMultiLvlLbl val="0"/>
      </c:catAx>
      <c:valAx>
        <c:axId val="46764488"/>
        <c:scaling>
          <c:orientation val="minMax"/>
        </c:scaling>
        <c:delete val="0"/>
        <c:axPos val="l"/>
        <c:majorGridlines/>
        <c:numFmt formatCode="#,##0_ " sourceLinked="0"/>
        <c:majorTickMark val="out"/>
        <c:minorTickMark val="none"/>
        <c:tickLblPos val="nextTo"/>
        <c:crossAx val="46764096"/>
        <c:crosses val="autoZero"/>
        <c:crossBetween val="between"/>
      </c:valAx>
      <c:valAx>
        <c:axId val="575865512"/>
        <c:scaling>
          <c:orientation val="minMax"/>
        </c:scaling>
        <c:delete val="0"/>
        <c:axPos val="r"/>
        <c:numFmt formatCode="#,##0_ " sourceLinked="0"/>
        <c:majorTickMark val="out"/>
        <c:minorTickMark val="none"/>
        <c:tickLblPos val="nextTo"/>
        <c:crossAx val="575865904"/>
        <c:crosses val="max"/>
        <c:crossBetween val="between"/>
      </c:valAx>
      <c:catAx>
        <c:axId val="575865904"/>
        <c:scaling>
          <c:orientation val="minMax"/>
        </c:scaling>
        <c:delete val="1"/>
        <c:axPos val="b"/>
        <c:numFmt formatCode="General" sourceLinked="1"/>
        <c:majorTickMark val="out"/>
        <c:minorTickMark val="none"/>
        <c:tickLblPos val="none"/>
        <c:crossAx val="575865512"/>
        <c:crosses val="autoZero"/>
        <c:auto val="1"/>
        <c:lblAlgn val="ctr"/>
        <c:lblOffset val="100"/>
        <c:noMultiLvlLbl val="0"/>
      </c:catAx>
    </c:plotArea>
    <c:legend>
      <c:legendPos val="b"/>
      <c:overlay val="0"/>
    </c:legend>
    <c:plotVisOnly val="1"/>
    <c:dispBlanksAs val="gap"/>
    <c:showDLblsOverMax val="0"/>
  </c:char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b="1"/>
              <a:t>図</a:t>
            </a:r>
            <a:r>
              <a:rPr lang="en-US" altLang="ja-JP" b="1"/>
              <a:t>16-18</a:t>
            </a:r>
            <a:r>
              <a:rPr lang="ja-JP" altLang="en-US" b="1"/>
              <a:t>：民間非金融法人企業の正味資産の推移</a:t>
            </a:r>
          </a:p>
          <a:p>
            <a:pPr>
              <a:defRPr/>
            </a:pPr>
            <a:r>
              <a:rPr lang="ja-JP" altLang="en-US" b="1"/>
              <a:t>（単位：十億円、出所：内閣府）</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col"/>
        <c:grouping val="clustered"/>
        <c:varyColors val="0"/>
        <c:ser>
          <c:idx val="0"/>
          <c:order val="0"/>
          <c:tx>
            <c:strRef>
              <c:f>'原データ_16-18'!$A$6</c:f>
              <c:strCache>
                <c:ptCount val="1"/>
                <c:pt idx="0">
                  <c:v>民間非金融法人企業・正味資産（1995年基準、十億円、右目盛り）</c:v>
                </c:pt>
              </c:strCache>
            </c:strRef>
          </c:tx>
          <c:spPr>
            <a:solidFill>
              <a:schemeClr val="accent1"/>
            </a:solidFill>
            <a:ln>
              <a:noFill/>
            </a:ln>
            <a:effectLst/>
          </c:spPr>
          <c:invertIfNegative val="0"/>
          <c:cat>
            <c:strRef>
              <c:f>'原データ_16-18'!$B$5:$AO$5</c:f>
              <c:strCache>
                <c:ptCount val="40"/>
                <c:pt idx="0">
                  <c:v>1980暦年</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strCache>
            </c:strRef>
          </c:cat>
          <c:val>
            <c:numRef>
              <c:f>'原データ_16-18'!$B$6:$AO$6</c:f>
              <c:numCache>
                <c:formatCode>#,##0.0;\-#,##0.0</c:formatCode>
                <c:ptCount val="40"/>
                <c:pt idx="0">
                  <c:v>244665.9</c:v>
                </c:pt>
                <c:pt idx="1">
                  <c:v>252029.9</c:v>
                </c:pt>
                <c:pt idx="2">
                  <c:v>259307.3</c:v>
                </c:pt>
                <c:pt idx="3">
                  <c:v>242853.2</c:v>
                </c:pt>
                <c:pt idx="4">
                  <c:v>249818.6</c:v>
                </c:pt>
                <c:pt idx="5">
                  <c:v>274662.90000000002</c:v>
                </c:pt>
                <c:pt idx="6">
                  <c:v>276936.59999999998</c:v>
                </c:pt>
                <c:pt idx="7">
                  <c:v>355763.8</c:v>
                </c:pt>
                <c:pt idx="8">
                  <c:v>335444.40000000002</c:v>
                </c:pt>
                <c:pt idx="9">
                  <c:v>308458.3</c:v>
                </c:pt>
                <c:pt idx="10">
                  <c:v>576681.80000000005</c:v>
                </c:pt>
                <c:pt idx="11">
                  <c:v>545803.1</c:v>
                </c:pt>
                <c:pt idx="12">
                  <c:v>540685.30000000005</c:v>
                </c:pt>
                <c:pt idx="13">
                  <c:v>520116.7</c:v>
                </c:pt>
                <c:pt idx="14">
                  <c:v>463403.1</c:v>
                </c:pt>
                <c:pt idx="15">
                  <c:v>451921.4</c:v>
                </c:pt>
                <c:pt idx="16">
                  <c:v>448780.1</c:v>
                </c:pt>
                <c:pt idx="17">
                  <c:v>475671.3</c:v>
                </c:pt>
                <c:pt idx="18">
                  <c:v>461992.9</c:v>
                </c:pt>
                <c:pt idx="19">
                  <c:v>314659.90000000002</c:v>
                </c:pt>
                <c:pt idx="20">
                  <c:v>403627</c:v>
                </c:pt>
                <c:pt idx="21">
                  <c:v>449636.2</c:v>
                </c:pt>
                <c:pt idx="22">
                  <c:v>428536.5</c:v>
                </c:pt>
                <c:pt idx="23">
                  <c:v>396533.2</c:v>
                </c:pt>
                <c:pt idx="24" formatCode="#,##0.0">
                  <c:v>400552.4</c:v>
                </c:pt>
                <c:pt idx="25" formatCode="#,##0.0">
                  <c:v>285501.09999999998</c:v>
                </c:pt>
              </c:numCache>
            </c:numRef>
          </c:val>
          <c:extLst>
            <c:ext xmlns:c16="http://schemas.microsoft.com/office/drawing/2014/chart" uri="{C3380CC4-5D6E-409C-BE32-E72D297353CC}">
              <c16:uniqueId val="{00000000-E478-4F5D-9E42-67E34670A135}"/>
            </c:ext>
          </c:extLst>
        </c:ser>
        <c:ser>
          <c:idx val="1"/>
          <c:order val="1"/>
          <c:tx>
            <c:strRef>
              <c:f>'原データ_16-18'!$A$7</c:f>
              <c:strCache>
                <c:ptCount val="1"/>
                <c:pt idx="0">
                  <c:v>民間非金融法人企業・正味資産（2015年基準、十億円、右目盛り）</c:v>
                </c:pt>
              </c:strCache>
            </c:strRef>
          </c:tx>
          <c:spPr>
            <a:solidFill>
              <a:schemeClr val="accent2"/>
            </a:solidFill>
            <a:ln>
              <a:noFill/>
            </a:ln>
            <a:effectLst/>
          </c:spPr>
          <c:invertIfNegative val="0"/>
          <c:cat>
            <c:strRef>
              <c:f>'原データ_16-18'!$B$5:$AO$5</c:f>
              <c:strCache>
                <c:ptCount val="40"/>
                <c:pt idx="0">
                  <c:v>1980暦年</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strCache>
            </c:strRef>
          </c:cat>
          <c:val>
            <c:numRef>
              <c:f>'原データ_16-18'!$B$7:$AO$7</c:f>
              <c:numCache>
                <c:formatCode>#,##0.0;\-#,##0.0</c:formatCode>
                <c:ptCount val="40"/>
                <c:pt idx="14">
                  <c:v>528782.1</c:v>
                </c:pt>
                <c:pt idx="15">
                  <c:v>486383.80000000005</c:v>
                </c:pt>
                <c:pt idx="16">
                  <c:v>494588</c:v>
                </c:pt>
                <c:pt idx="17">
                  <c:v>528010.6</c:v>
                </c:pt>
                <c:pt idx="18">
                  <c:v>476451.7</c:v>
                </c:pt>
                <c:pt idx="19">
                  <c:v>330697.60000000003</c:v>
                </c:pt>
                <c:pt idx="20">
                  <c:v>395979.60000000003</c:v>
                </c:pt>
                <c:pt idx="21">
                  <c:v>454152.4</c:v>
                </c:pt>
                <c:pt idx="22">
                  <c:v>446081.80000000005</c:v>
                </c:pt>
                <c:pt idx="23">
                  <c:v>423892.7</c:v>
                </c:pt>
                <c:pt idx="24">
                  <c:v>446787</c:v>
                </c:pt>
                <c:pt idx="25">
                  <c:v>334833.60000000003</c:v>
                </c:pt>
                <c:pt idx="26">
                  <c:v>352592.2</c:v>
                </c:pt>
                <c:pt idx="27">
                  <c:v>452995.7</c:v>
                </c:pt>
                <c:pt idx="28">
                  <c:v>619889</c:v>
                </c:pt>
                <c:pt idx="29">
                  <c:v>587179.30000000005</c:v>
                </c:pt>
                <c:pt idx="30">
                  <c:v>580809.4</c:v>
                </c:pt>
                <c:pt idx="31">
                  <c:v>614199.20000000007</c:v>
                </c:pt>
                <c:pt idx="32">
                  <c:v>587117.5</c:v>
                </c:pt>
                <c:pt idx="33">
                  <c:v>515072.7</c:v>
                </c:pt>
                <c:pt idx="34">
                  <c:v>508784.7</c:v>
                </c:pt>
                <c:pt idx="35">
                  <c:v>490859</c:v>
                </c:pt>
                <c:pt idx="36">
                  <c:v>520805</c:v>
                </c:pt>
                <c:pt idx="37" formatCode="General">
                  <c:v>447043</c:v>
                </c:pt>
                <c:pt idx="38" formatCode="General">
                  <c:v>567134.9</c:v>
                </c:pt>
                <c:pt idx="39" formatCode="General">
                  <c:v>524600.20000000007</c:v>
                </c:pt>
              </c:numCache>
            </c:numRef>
          </c:val>
          <c:extLst>
            <c:ext xmlns:c16="http://schemas.microsoft.com/office/drawing/2014/chart" uri="{C3380CC4-5D6E-409C-BE32-E72D297353CC}">
              <c16:uniqueId val="{00000001-E478-4F5D-9E42-67E34670A135}"/>
            </c:ext>
          </c:extLst>
        </c:ser>
        <c:dLbls>
          <c:showLegendKey val="0"/>
          <c:showVal val="0"/>
          <c:showCatName val="0"/>
          <c:showSerName val="0"/>
          <c:showPercent val="0"/>
          <c:showBubbleSize val="0"/>
        </c:dLbls>
        <c:gapWidth val="219"/>
        <c:overlap val="-27"/>
        <c:axId val="558854928"/>
        <c:axId val="558871984"/>
      </c:barChart>
      <c:catAx>
        <c:axId val="5588549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58871984"/>
        <c:crosses val="autoZero"/>
        <c:auto val="1"/>
        <c:lblAlgn val="ctr"/>
        <c:lblOffset val="100"/>
        <c:noMultiLvlLbl val="0"/>
      </c:catAx>
      <c:valAx>
        <c:axId val="558871984"/>
        <c:scaling>
          <c:orientation val="minMax"/>
        </c:scaling>
        <c:delete val="0"/>
        <c:axPos val="l"/>
        <c:majorGridlines>
          <c:spPr>
            <a:ln w="9525" cap="flat" cmpd="sng" algn="ctr">
              <a:solidFill>
                <a:schemeClr val="tx1">
                  <a:lumMod val="15000"/>
                  <a:lumOff val="85000"/>
                </a:schemeClr>
              </a:solidFill>
              <a:round/>
            </a:ln>
            <a:effectLst/>
          </c:spPr>
        </c:majorGridlines>
        <c:numFmt formatCode="#,##0.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5885492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ja-JP" altLang="en-US"/>
              <a:t>参考図：民間非金融法人企業の正味資産の推移（対名目民間消費比率）</a:t>
            </a:r>
          </a:p>
        </c:rich>
      </c:tx>
      <c:overlay val="0"/>
    </c:title>
    <c:autoTitleDeleted val="0"/>
    <c:plotArea>
      <c:layout/>
      <c:lineChart>
        <c:grouping val="standard"/>
        <c:varyColors val="0"/>
        <c:ser>
          <c:idx val="0"/>
          <c:order val="0"/>
          <c:tx>
            <c:strRef>
              <c:f>'原データ_16-18'!$A$9</c:f>
              <c:strCache>
                <c:ptCount val="1"/>
                <c:pt idx="0">
                  <c:v>同・対民間消費比率（1995年基準）</c:v>
                </c:pt>
              </c:strCache>
            </c:strRef>
          </c:tx>
          <c:spPr>
            <a:ln>
              <a:solidFill>
                <a:prstClr val="black"/>
              </a:solidFill>
            </a:ln>
          </c:spPr>
          <c:marker>
            <c:symbol val="none"/>
          </c:marker>
          <c:cat>
            <c:strRef>
              <c:f>'原データ_16-18'!$B$8:$AO$8</c:f>
              <c:strCache>
                <c:ptCount val="40"/>
                <c:pt idx="0">
                  <c:v>1980暦年</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 </c:v>
                </c:pt>
                <c:pt idx="37">
                  <c:v>2017 </c:v>
                </c:pt>
                <c:pt idx="38">
                  <c:v>2018</c:v>
                </c:pt>
                <c:pt idx="39">
                  <c:v>2019</c:v>
                </c:pt>
              </c:strCache>
            </c:strRef>
          </c:cat>
          <c:val>
            <c:numRef>
              <c:f>'原データ_16-18'!$B$9:$AO$9</c:f>
              <c:numCache>
                <c:formatCode>0.0_ </c:formatCode>
                <c:ptCount val="40"/>
                <c:pt idx="0">
                  <c:v>1.8530845243983072</c:v>
                </c:pt>
                <c:pt idx="1">
                  <c:v>1.7958279031422548</c:v>
                </c:pt>
                <c:pt idx="2">
                  <c:v>1.722864485540438</c:v>
                </c:pt>
                <c:pt idx="3">
                  <c:v>1.5328041646784971</c:v>
                </c:pt>
                <c:pt idx="4">
                  <c:v>1.4974351289628427</c:v>
                </c:pt>
                <c:pt idx="5">
                  <c:v>1.5555045227291779</c:v>
                </c:pt>
                <c:pt idx="6">
                  <c:v>1.5061379655412459</c:v>
                </c:pt>
                <c:pt idx="7">
                  <c:v>1.8476763547110153</c:v>
                </c:pt>
                <c:pt idx="8">
                  <c:v>1.6488380769247786</c:v>
                </c:pt>
                <c:pt idx="9">
                  <c:v>1.4150294145711306</c:v>
                </c:pt>
                <c:pt idx="10">
                  <c:v>2.4615918511780546</c:v>
                </c:pt>
                <c:pt idx="11">
                  <c:v>2.2047002909153774</c:v>
                </c:pt>
                <c:pt idx="12">
                  <c:v>2.095254721620385</c:v>
                </c:pt>
                <c:pt idx="13">
                  <c:v>1.9690277078467078</c:v>
                </c:pt>
                <c:pt idx="14">
                  <c:v>1.6996487024952465</c:v>
                </c:pt>
                <c:pt idx="15">
                  <c:v>1.6324045310716506</c:v>
                </c:pt>
                <c:pt idx="16">
                  <c:v>1.5833744659667002</c:v>
                </c:pt>
                <c:pt idx="17">
                  <c:v>1.6471285876639004</c:v>
                </c:pt>
                <c:pt idx="18">
                  <c:v>1.6029759601956217</c:v>
                </c:pt>
                <c:pt idx="19">
                  <c:v>1.0978889026515635</c:v>
                </c:pt>
                <c:pt idx="20">
                  <c:v>1.4125174409387784</c:v>
                </c:pt>
                <c:pt idx="21">
                  <c:v>1.5723442163477763</c:v>
                </c:pt>
                <c:pt idx="22">
                  <c:v>1.5081162118362081</c:v>
                </c:pt>
                <c:pt idx="23">
                  <c:v>1.4026538890231097</c:v>
                </c:pt>
                <c:pt idx="24">
                  <c:v>1.4082714665624108</c:v>
                </c:pt>
                <c:pt idx="25">
                  <c:v>0.99620501436379016</c:v>
                </c:pt>
                <c:pt idx="37" formatCode="General">
                  <c:v>0</c:v>
                </c:pt>
              </c:numCache>
            </c:numRef>
          </c:val>
          <c:smooth val="0"/>
          <c:extLst>
            <c:ext xmlns:c16="http://schemas.microsoft.com/office/drawing/2014/chart" uri="{C3380CC4-5D6E-409C-BE32-E72D297353CC}">
              <c16:uniqueId val="{00000000-B892-411F-93CB-CA9A43A0F845}"/>
            </c:ext>
          </c:extLst>
        </c:ser>
        <c:ser>
          <c:idx val="2"/>
          <c:order val="1"/>
          <c:tx>
            <c:strRef>
              <c:f>'原データ_16-18'!$A$10</c:f>
              <c:strCache>
                <c:ptCount val="1"/>
                <c:pt idx="0">
                  <c:v>同・対民間消費比率（2015年基準）</c:v>
                </c:pt>
              </c:strCache>
            </c:strRef>
          </c:tx>
          <c:spPr>
            <a:ln>
              <a:solidFill>
                <a:prstClr val="black"/>
              </a:solidFill>
              <a:prstDash val="sysDash"/>
            </a:ln>
          </c:spPr>
          <c:marker>
            <c:symbol val="none"/>
          </c:marker>
          <c:cat>
            <c:strRef>
              <c:f>'原データ_16-18'!$B$8:$AO$8</c:f>
              <c:strCache>
                <c:ptCount val="40"/>
                <c:pt idx="0">
                  <c:v>1980暦年</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 </c:v>
                </c:pt>
                <c:pt idx="37">
                  <c:v>2017 </c:v>
                </c:pt>
                <c:pt idx="38">
                  <c:v>2018</c:v>
                </c:pt>
                <c:pt idx="39">
                  <c:v>2019</c:v>
                </c:pt>
              </c:strCache>
            </c:strRef>
          </c:cat>
          <c:val>
            <c:numRef>
              <c:f>'原データ_16-18'!$B$10:$AO$10</c:f>
              <c:numCache>
                <c:formatCode>0.0_ </c:formatCode>
                <c:ptCount val="40"/>
                <c:pt idx="14">
                  <c:v>2.1201123601362082</c:v>
                </c:pt>
                <c:pt idx="15">
                  <c:v>1.9032562653221343</c:v>
                </c:pt>
                <c:pt idx="16">
                  <c:v>1.898188464061155</c:v>
                </c:pt>
                <c:pt idx="17">
                  <c:v>2.0152876345501913</c:v>
                </c:pt>
                <c:pt idx="18">
                  <c:v>1.830338994705885</c:v>
                </c:pt>
                <c:pt idx="19">
                  <c:v>1.2569880796222397</c:v>
                </c:pt>
                <c:pt idx="20">
                  <c:v>1.4822990894621075</c:v>
                </c:pt>
                <c:pt idx="21">
                  <c:v>1.6658996562575541</c:v>
                </c:pt>
                <c:pt idx="22">
                  <c:v>1.6154774924854236</c:v>
                </c:pt>
                <c:pt idx="23">
                  <c:v>1.525446863945358</c:v>
                </c:pt>
                <c:pt idx="24">
                  <c:v>1.5868641614699022</c:v>
                </c:pt>
                <c:pt idx="25">
                  <c:v>1.1713079342202384</c:v>
                </c:pt>
                <c:pt idx="26">
                  <c:v>1.2220850840973267</c:v>
                </c:pt>
                <c:pt idx="27">
                  <c:v>1.5583157920808597</c:v>
                </c:pt>
                <c:pt idx="28">
                  <c:v>2.1568738656987296</c:v>
                </c:pt>
                <c:pt idx="29">
                  <c:v>2.0619306840991172</c:v>
                </c:pt>
                <c:pt idx="30">
                  <c:v>1.9931134378213924</c:v>
                </c:pt>
                <c:pt idx="31">
                  <c:v>2.1188072155449316</c:v>
                </c:pt>
                <c:pt idx="32">
                  <c:v>1.9851139487713185</c:v>
                </c:pt>
                <c:pt idx="33">
                  <c:v>1.6972883467120092</c:v>
                </c:pt>
                <c:pt idx="34">
                  <c:v>1.6919064714708325</c:v>
                </c:pt>
                <c:pt idx="35">
                  <c:v>1.6358427793454016</c:v>
                </c:pt>
                <c:pt idx="36">
                  <c:v>1.7430784585283179</c:v>
                </c:pt>
                <c:pt idx="37">
                  <c:v>1.4806229279068921</c:v>
                </c:pt>
                <c:pt idx="38">
                  <c:v>1.8732773333518307</c:v>
                </c:pt>
                <c:pt idx="39">
                  <c:v>1.7380507400627834</c:v>
                </c:pt>
              </c:numCache>
            </c:numRef>
          </c:val>
          <c:smooth val="0"/>
          <c:extLst>
            <c:ext xmlns:c16="http://schemas.microsoft.com/office/drawing/2014/chart" uri="{C3380CC4-5D6E-409C-BE32-E72D297353CC}">
              <c16:uniqueId val="{00000001-B892-411F-93CB-CA9A43A0F845}"/>
            </c:ext>
          </c:extLst>
        </c:ser>
        <c:dLbls>
          <c:showLegendKey val="0"/>
          <c:showVal val="0"/>
          <c:showCatName val="0"/>
          <c:showSerName val="0"/>
          <c:showPercent val="0"/>
          <c:showBubbleSize val="0"/>
        </c:dLbls>
        <c:smooth val="0"/>
        <c:axId val="574035176"/>
        <c:axId val="574035568"/>
      </c:lineChart>
      <c:catAx>
        <c:axId val="574035176"/>
        <c:scaling>
          <c:orientation val="minMax"/>
        </c:scaling>
        <c:delete val="0"/>
        <c:axPos val="b"/>
        <c:numFmt formatCode="General" sourceLinked="1"/>
        <c:majorTickMark val="none"/>
        <c:minorTickMark val="none"/>
        <c:tickLblPos val="nextTo"/>
        <c:crossAx val="574035568"/>
        <c:crosses val="autoZero"/>
        <c:auto val="1"/>
        <c:lblAlgn val="ctr"/>
        <c:lblOffset val="100"/>
        <c:noMultiLvlLbl val="0"/>
      </c:catAx>
      <c:valAx>
        <c:axId val="574035568"/>
        <c:scaling>
          <c:orientation val="minMax"/>
        </c:scaling>
        <c:delete val="0"/>
        <c:axPos val="l"/>
        <c:majorGridlines/>
        <c:numFmt formatCode="0%" sourceLinked="0"/>
        <c:majorTickMark val="none"/>
        <c:minorTickMark val="none"/>
        <c:tickLblPos val="nextTo"/>
        <c:spPr>
          <a:ln w="9525">
            <a:noFill/>
          </a:ln>
        </c:spPr>
        <c:crossAx val="574035176"/>
        <c:crosses val="autoZero"/>
        <c:crossBetween val="between"/>
      </c:valAx>
    </c:plotArea>
    <c:legend>
      <c:legendPos val="b"/>
      <c:overlay val="0"/>
    </c:legend>
    <c:plotVisOnly val="1"/>
    <c:dispBlanksAs val="gap"/>
    <c:showDLblsOverMax val="0"/>
  </c:chart>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800" b="1" i="0" u="none" strike="noStrike" kern="1200" baseline="0">
                <a:solidFill>
                  <a:sysClr val="windowText" lastClr="000000"/>
                </a:solidFill>
                <a:latin typeface="+mn-lt"/>
                <a:ea typeface="+mn-ea"/>
                <a:cs typeface="+mn-cs"/>
              </a:defRPr>
            </a:pPr>
            <a:r>
              <a:rPr lang="ja-JP" altLang="ja-JP" sz="1800" b="1" i="0" baseline="0"/>
              <a:t>図</a:t>
            </a:r>
            <a:r>
              <a:rPr lang="en-US" altLang="ja-JP" sz="1800" b="1" i="0" baseline="0"/>
              <a:t>16-19</a:t>
            </a:r>
            <a:r>
              <a:rPr lang="ja-JP" altLang="ja-JP" sz="1800" b="1" i="0" baseline="0"/>
              <a:t>：安藤尺度の実質消費比の推移</a:t>
            </a:r>
            <a:endParaRPr lang="en-US" altLang="ja-JP" sz="1800" b="1" i="0" baseline="0"/>
          </a:p>
          <a:p>
            <a:pPr marL="0" marR="0" indent="0" algn="ctr" defTabSz="914400" rtl="0" eaLnBrk="1" fontAlgn="auto" latinLnBrk="0" hangingPunct="1">
              <a:lnSpc>
                <a:spcPct val="100000"/>
              </a:lnSpc>
              <a:spcBef>
                <a:spcPts val="0"/>
              </a:spcBef>
              <a:spcAft>
                <a:spcPts val="0"/>
              </a:spcAft>
              <a:buClrTx/>
              <a:buSzTx/>
              <a:buFontTx/>
              <a:buNone/>
              <a:tabLst/>
              <a:defRPr sz="1800" b="1" i="0" u="none" strike="noStrike" kern="1200" baseline="0">
                <a:solidFill>
                  <a:sysClr val="windowText" lastClr="000000"/>
                </a:solidFill>
                <a:latin typeface="+mn-lt"/>
                <a:ea typeface="+mn-ea"/>
                <a:cs typeface="+mn-cs"/>
              </a:defRPr>
            </a:pPr>
            <a:r>
              <a:rPr lang="ja-JP" altLang="en-US" sz="1800" b="0" i="0" baseline="0"/>
              <a:t>（出所：内閣府、筆者作成）</a:t>
            </a:r>
            <a:endParaRPr lang="ja-JP" altLang="ja-JP" sz="1800" b="0" i="0" baseline="0"/>
          </a:p>
        </c:rich>
      </c:tx>
      <c:overlay val="0"/>
    </c:title>
    <c:autoTitleDeleted val="0"/>
    <c:plotArea>
      <c:layout/>
      <c:lineChart>
        <c:grouping val="standard"/>
        <c:varyColors val="0"/>
        <c:ser>
          <c:idx val="0"/>
          <c:order val="0"/>
          <c:tx>
            <c:strRef>
              <c:f>'原データ_16-19'!$A$42</c:f>
              <c:strCache>
                <c:ptCount val="1"/>
                <c:pt idx="0">
                  <c:v>家計部門+民間非金融企業法人部門（1995年年基準）</c:v>
                </c:pt>
              </c:strCache>
            </c:strRef>
          </c:tx>
          <c:spPr>
            <a:ln>
              <a:solidFill>
                <a:prstClr val="black"/>
              </a:solidFill>
              <a:prstDash val="dash"/>
            </a:ln>
          </c:spPr>
          <c:marker>
            <c:symbol val="none"/>
          </c:marker>
          <c:cat>
            <c:strRef>
              <c:f>'原データ_16-19'!$B$41:$AO$41</c:f>
              <c:strCache>
                <c:ptCount val="40"/>
                <c:pt idx="0">
                  <c:v>1980暦年</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strCache>
            </c:strRef>
          </c:cat>
          <c:val>
            <c:numRef>
              <c:f>'原データ_16-19'!$B$42:$AO$42</c:f>
              <c:numCache>
                <c:formatCode>0.0000_ </c:formatCode>
                <c:ptCount val="40"/>
                <c:pt idx="1">
                  <c:v>0.12833870562854657</c:v>
                </c:pt>
                <c:pt idx="2">
                  <c:v>6.804033394481801E-2</c:v>
                </c:pt>
                <c:pt idx="3">
                  <c:v>2.6289637806986441E-2</c:v>
                </c:pt>
                <c:pt idx="4">
                  <c:v>6.4534158308203401E-2</c:v>
                </c:pt>
                <c:pt idx="5">
                  <c:v>4.6786208185950022E-2</c:v>
                </c:pt>
                <c:pt idx="6">
                  <c:v>-0.15979582904221151</c:v>
                </c:pt>
                <c:pt idx="7">
                  <c:v>-8.2143476471736046E-2</c:v>
                </c:pt>
                <c:pt idx="8">
                  <c:v>-0.22255430636986268</c:v>
                </c:pt>
                <c:pt idx="9">
                  <c:v>-0.14846394559549581</c:v>
                </c:pt>
                <c:pt idx="10">
                  <c:v>0.5960354149460817</c:v>
                </c:pt>
                <c:pt idx="11">
                  <c:v>0.17910441129585444</c:v>
                </c:pt>
                <c:pt idx="12">
                  <c:v>0.15294052818907838</c:v>
                </c:pt>
                <c:pt idx="13">
                  <c:v>3.459989970402054E-2</c:v>
                </c:pt>
                <c:pt idx="14">
                  <c:v>-0.12513479130616442</c:v>
                </c:pt>
                <c:pt idx="15">
                  <c:v>3.5006912779511894E-2</c:v>
                </c:pt>
                <c:pt idx="16">
                  <c:v>-5.6674328234926089E-2</c:v>
                </c:pt>
                <c:pt idx="17">
                  <c:v>9.3674195922904407E-2</c:v>
                </c:pt>
                <c:pt idx="18">
                  <c:v>0.17710435207344449</c:v>
                </c:pt>
              </c:numCache>
            </c:numRef>
          </c:val>
          <c:smooth val="0"/>
          <c:extLst>
            <c:ext xmlns:c16="http://schemas.microsoft.com/office/drawing/2014/chart" uri="{C3380CC4-5D6E-409C-BE32-E72D297353CC}">
              <c16:uniqueId val="{00000000-12FC-43DE-8D46-809B7C9773AE}"/>
            </c:ext>
          </c:extLst>
        </c:ser>
        <c:ser>
          <c:idx val="1"/>
          <c:order val="1"/>
          <c:tx>
            <c:strRef>
              <c:f>'原データ_16-19'!$A$43</c:f>
              <c:strCache>
                <c:ptCount val="1"/>
                <c:pt idx="0">
                  <c:v>家計部門+民間非金融企業法人部門（2000年基準）</c:v>
                </c:pt>
              </c:strCache>
            </c:strRef>
          </c:tx>
          <c:spPr>
            <a:ln>
              <a:solidFill>
                <a:prstClr val="black"/>
              </a:solidFill>
              <a:prstDash val="sysDash"/>
            </a:ln>
          </c:spPr>
          <c:marker>
            <c:symbol val="none"/>
          </c:marker>
          <c:cat>
            <c:strRef>
              <c:f>'原データ_16-19'!$B$41:$AO$41</c:f>
              <c:strCache>
                <c:ptCount val="40"/>
                <c:pt idx="0">
                  <c:v>1980暦年</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strCache>
            </c:strRef>
          </c:cat>
          <c:val>
            <c:numRef>
              <c:f>'原データ_16-19'!$B$43:$AO$43</c:f>
              <c:numCache>
                <c:formatCode>0.0000_ </c:formatCode>
                <c:ptCount val="40"/>
                <c:pt idx="17">
                  <c:v>0.17987233366443819</c:v>
                </c:pt>
                <c:pt idx="18">
                  <c:v>0.10813404612001082</c:v>
                </c:pt>
                <c:pt idx="19">
                  <c:v>-0.14715525890586531</c:v>
                </c:pt>
                <c:pt idx="20">
                  <c:v>0.1388401053787362</c:v>
                </c:pt>
                <c:pt idx="21">
                  <c:v>0.16923455013303579</c:v>
                </c:pt>
                <c:pt idx="22">
                  <c:v>8.1055429346596305E-2</c:v>
                </c:pt>
                <c:pt idx="23">
                  <c:v>-6.3798707159042609E-2</c:v>
                </c:pt>
                <c:pt idx="24">
                  <c:v>-3.3168962502458516E-2</c:v>
                </c:pt>
                <c:pt idx="25">
                  <c:v>-0.30475453184227924</c:v>
                </c:pt>
              </c:numCache>
            </c:numRef>
          </c:val>
          <c:smooth val="0"/>
          <c:extLst>
            <c:ext xmlns:c16="http://schemas.microsoft.com/office/drawing/2014/chart" uri="{C3380CC4-5D6E-409C-BE32-E72D297353CC}">
              <c16:uniqueId val="{00000001-12FC-43DE-8D46-809B7C9773AE}"/>
            </c:ext>
          </c:extLst>
        </c:ser>
        <c:ser>
          <c:idx val="2"/>
          <c:order val="2"/>
          <c:tx>
            <c:strRef>
              <c:f>'原データ_16-19'!$A$44</c:f>
              <c:strCache>
                <c:ptCount val="1"/>
                <c:pt idx="0">
                  <c:v>家計部門+民間非金融企業法人部門（2005年基準）</c:v>
                </c:pt>
              </c:strCache>
            </c:strRef>
          </c:tx>
          <c:spPr>
            <a:ln>
              <a:solidFill>
                <a:prstClr val="black"/>
              </a:solidFill>
              <a:prstDash val="sysDot"/>
            </a:ln>
          </c:spPr>
          <c:marker>
            <c:symbol val="none"/>
          </c:marker>
          <c:cat>
            <c:strRef>
              <c:f>'原データ_16-19'!$B$41:$AO$41</c:f>
              <c:strCache>
                <c:ptCount val="40"/>
                <c:pt idx="0">
                  <c:v>1980暦年</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strCache>
            </c:strRef>
          </c:cat>
          <c:val>
            <c:numRef>
              <c:f>'原データ_16-19'!$B$44:$AO$44</c:f>
              <c:numCache>
                <c:formatCode>0.0000_ </c:formatCode>
                <c:ptCount val="40"/>
                <c:pt idx="22">
                  <c:v>-9.1193601663825202E-2</c:v>
                </c:pt>
                <c:pt idx="23">
                  <c:v>-7.2554894600147843E-2</c:v>
                </c:pt>
                <c:pt idx="24">
                  <c:v>1.9238966041385339E-2</c:v>
                </c:pt>
                <c:pt idx="25">
                  <c:v>-0.21480446721754395</c:v>
                </c:pt>
                <c:pt idx="26">
                  <c:v>1.4303103170345785E-2</c:v>
                </c:pt>
                <c:pt idx="27">
                  <c:v>0.13991859908728835</c:v>
                </c:pt>
                <c:pt idx="28">
                  <c:v>0.33616476238997017</c:v>
                </c:pt>
                <c:pt idx="29">
                  <c:v>-7.1107063429434167E-2</c:v>
                </c:pt>
                <c:pt idx="30">
                  <c:v>-0.12823277691299481</c:v>
                </c:pt>
                <c:pt idx="31">
                  <c:v>5.6422271319632067E-2</c:v>
                </c:pt>
                <c:pt idx="32">
                  <c:v>6.2566960104202721E-2</c:v>
                </c:pt>
                <c:pt idx="33">
                  <c:v>-0.30573236519492158</c:v>
                </c:pt>
                <c:pt idx="34">
                  <c:v>3.2924875230188805E-2</c:v>
                </c:pt>
              </c:numCache>
            </c:numRef>
          </c:val>
          <c:smooth val="0"/>
          <c:extLst>
            <c:ext xmlns:c16="http://schemas.microsoft.com/office/drawing/2014/chart" uri="{C3380CC4-5D6E-409C-BE32-E72D297353CC}">
              <c16:uniqueId val="{00000002-12FC-43DE-8D46-809B7C9773AE}"/>
            </c:ext>
          </c:extLst>
        </c:ser>
        <c:ser>
          <c:idx val="3"/>
          <c:order val="3"/>
          <c:tx>
            <c:strRef>
              <c:f>'原データ_16-19'!$A$46</c:f>
              <c:strCache>
                <c:ptCount val="1"/>
                <c:pt idx="0">
                  <c:v>Ando (2002)の推計（68SNA，1990年基準）</c:v>
                </c:pt>
              </c:strCache>
            </c:strRef>
          </c:tx>
          <c:spPr>
            <a:ln w="25400">
              <a:solidFill>
                <a:srgbClr val="FF0000"/>
              </a:solidFill>
            </a:ln>
          </c:spPr>
          <c:marker>
            <c:symbol val="none"/>
          </c:marker>
          <c:cat>
            <c:strRef>
              <c:f>'原データ_16-19'!$B$41:$AO$41</c:f>
              <c:strCache>
                <c:ptCount val="40"/>
                <c:pt idx="0">
                  <c:v>1980暦年</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strCache>
            </c:strRef>
          </c:cat>
          <c:val>
            <c:numRef>
              <c:f>'原データ_16-19'!$B$46:$AO$46</c:f>
              <c:numCache>
                <c:formatCode>0.0000_ </c:formatCode>
                <c:ptCount val="40"/>
                <c:pt idx="0">
                  <c:v>0.18157804039128334</c:v>
                </c:pt>
                <c:pt idx="1">
                  <c:v>0.10030090270812438</c:v>
                </c:pt>
                <c:pt idx="2">
                  <c:v>7.809176492303592E-2</c:v>
                </c:pt>
                <c:pt idx="3">
                  <c:v>2.1137928683799313E-2</c:v>
                </c:pt>
                <c:pt idx="4">
                  <c:v>1.5962891940490338E-2</c:v>
                </c:pt>
                <c:pt idx="5">
                  <c:v>5.4325723080358213E-2</c:v>
                </c:pt>
                <c:pt idx="6">
                  <c:v>-8.2824149403208674E-2</c:v>
                </c:pt>
                <c:pt idx="7">
                  <c:v>-0.10027119430385684</c:v>
                </c:pt>
                <c:pt idx="8">
                  <c:v>-0.14965336156120493</c:v>
                </c:pt>
                <c:pt idx="9">
                  <c:v>-0.29995496486211914</c:v>
                </c:pt>
                <c:pt idx="10">
                  <c:v>0.39696731421708936</c:v>
                </c:pt>
                <c:pt idx="11">
                  <c:v>7.2041088478202481E-2</c:v>
                </c:pt>
                <c:pt idx="12">
                  <c:v>0.23359503136847565</c:v>
                </c:pt>
                <c:pt idx="13">
                  <c:v>4.0948814361204178E-2</c:v>
                </c:pt>
                <c:pt idx="14">
                  <c:v>-2.9761838329229923E-2</c:v>
                </c:pt>
                <c:pt idx="15">
                  <c:v>-4.3372341712821151E-2</c:v>
                </c:pt>
                <c:pt idx="16">
                  <c:v>2.9388655766426044E-2</c:v>
                </c:pt>
                <c:pt idx="17">
                  <c:v>0.18149875682162198</c:v>
                </c:pt>
                <c:pt idx="18">
                  <c:v>0.12012697314754639</c:v>
                </c:pt>
              </c:numCache>
            </c:numRef>
          </c:val>
          <c:smooth val="0"/>
          <c:extLst>
            <c:ext xmlns:c16="http://schemas.microsoft.com/office/drawing/2014/chart" uri="{C3380CC4-5D6E-409C-BE32-E72D297353CC}">
              <c16:uniqueId val="{00000003-12FC-43DE-8D46-809B7C9773AE}"/>
            </c:ext>
          </c:extLst>
        </c:ser>
        <c:ser>
          <c:idx val="4"/>
          <c:order val="4"/>
          <c:tx>
            <c:strRef>
              <c:f>'原データ_16-19'!$A$45</c:f>
              <c:strCache>
                <c:ptCount val="1"/>
                <c:pt idx="0">
                  <c:v>家計部門+民間非金融企業法人部門（2015年基準）</c:v>
                </c:pt>
              </c:strCache>
            </c:strRef>
          </c:tx>
          <c:spPr>
            <a:ln>
              <a:solidFill>
                <a:schemeClr val="tx1"/>
              </a:solidFill>
            </a:ln>
          </c:spPr>
          <c:marker>
            <c:symbol val="none"/>
          </c:marker>
          <c:cat>
            <c:strRef>
              <c:f>'原データ_16-19'!$B$41:$AO$41</c:f>
              <c:strCache>
                <c:ptCount val="40"/>
                <c:pt idx="0">
                  <c:v>1980暦年</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strCache>
            </c:strRef>
          </c:cat>
          <c:val>
            <c:numRef>
              <c:f>'原データ_16-19'!$B$45:$AO$45</c:f>
              <c:numCache>
                <c:formatCode>0.0000_ </c:formatCode>
                <c:ptCount val="40"/>
                <c:pt idx="15">
                  <c:v>-3.3023284856347952E-3</c:v>
                </c:pt>
                <c:pt idx="16">
                  <c:v>-1.9953911812447871E-2</c:v>
                </c:pt>
                <c:pt idx="17">
                  <c:v>0.16148464200447504</c:v>
                </c:pt>
                <c:pt idx="18">
                  <c:v>7.8103159264000507E-2</c:v>
                </c:pt>
                <c:pt idx="19">
                  <c:v>-0.1621255606134604</c:v>
                </c:pt>
                <c:pt idx="20">
                  <c:v>8.4844466883631342E-2</c:v>
                </c:pt>
                <c:pt idx="21">
                  <c:v>0.13927588225187895</c:v>
                </c:pt>
                <c:pt idx="22">
                  <c:v>2.1478937589144449E-2</c:v>
                </c:pt>
                <c:pt idx="23">
                  <c:v>-0.10669147603569658</c:v>
                </c:pt>
                <c:pt idx="24">
                  <c:v>0.10949428914316445</c:v>
                </c:pt>
                <c:pt idx="25">
                  <c:v>-0.23238389913681962</c:v>
                </c:pt>
                <c:pt idx="26">
                  <c:v>1.1296550481101068E-2</c:v>
                </c:pt>
                <c:pt idx="27">
                  <c:v>0.24369287567249212</c:v>
                </c:pt>
                <c:pt idx="28">
                  <c:v>0.45477952197824856</c:v>
                </c:pt>
                <c:pt idx="29">
                  <c:v>-4.783151452004409E-2</c:v>
                </c:pt>
                <c:pt idx="30">
                  <c:v>-8.3799756321426399E-3</c:v>
                </c:pt>
                <c:pt idx="31">
                  <c:v>8.6380390139066537E-2</c:v>
                </c:pt>
                <c:pt idx="32">
                  <c:v>-0.11113464196959451</c:v>
                </c:pt>
                <c:pt idx="33">
                  <c:v>-0.24056160178173827</c:v>
                </c:pt>
                <c:pt idx="34">
                  <c:v>3.1733828167308249E-2</c:v>
                </c:pt>
                <c:pt idx="35">
                  <c:v>7.6087532461297736E-2</c:v>
                </c:pt>
                <c:pt idx="36">
                  <c:v>0.13035690196166239</c:v>
                </c:pt>
                <c:pt idx="37">
                  <c:v>-7.6452127014763394E-2</c:v>
                </c:pt>
                <c:pt idx="38">
                  <c:v>0.28070164360079131</c:v>
                </c:pt>
                <c:pt idx="39">
                  <c:v>-2.2341686075412807E-2</c:v>
                </c:pt>
              </c:numCache>
            </c:numRef>
          </c:val>
          <c:smooth val="0"/>
          <c:extLst>
            <c:ext xmlns:c16="http://schemas.microsoft.com/office/drawing/2014/chart" uri="{C3380CC4-5D6E-409C-BE32-E72D297353CC}">
              <c16:uniqueId val="{00000004-12FC-43DE-8D46-809B7C9773AE}"/>
            </c:ext>
          </c:extLst>
        </c:ser>
        <c:dLbls>
          <c:showLegendKey val="0"/>
          <c:showVal val="0"/>
          <c:showCatName val="0"/>
          <c:showSerName val="0"/>
          <c:showPercent val="0"/>
          <c:showBubbleSize val="0"/>
        </c:dLbls>
        <c:smooth val="0"/>
        <c:axId val="416035256"/>
        <c:axId val="465993936"/>
      </c:lineChart>
      <c:catAx>
        <c:axId val="416035256"/>
        <c:scaling>
          <c:orientation val="minMax"/>
        </c:scaling>
        <c:delete val="0"/>
        <c:axPos val="b"/>
        <c:numFmt formatCode="General" sourceLinked="1"/>
        <c:majorTickMark val="out"/>
        <c:minorTickMark val="none"/>
        <c:tickLblPos val="nextTo"/>
        <c:crossAx val="465993936"/>
        <c:crosses val="autoZero"/>
        <c:auto val="1"/>
        <c:lblAlgn val="ctr"/>
        <c:lblOffset val="100"/>
        <c:noMultiLvlLbl val="0"/>
      </c:catAx>
      <c:valAx>
        <c:axId val="465993936"/>
        <c:scaling>
          <c:orientation val="minMax"/>
        </c:scaling>
        <c:delete val="0"/>
        <c:axPos val="l"/>
        <c:majorGridlines/>
        <c:numFmt formatCode="0%" sourceLinked="0"/>
        <c:majorTickMark val="out"/>
        <c:minorTickMark val="none"/>
        <c:tickLblPos val="nextTo"/>
        <c:crossAx val="416035256"/>
        <c:crosses val="autoZero"/>
        <c:crossBetween val="between"/>
      </c:valAx>
    </c:plotArea>
    <c:legend>
      <c:legendPos val="b"/>
      <c:overlay val="0"/>
    </c:legend>
    <c:plotVisOnly val="1"/>
    <c:dispBlanksAs val="gap"/>
    <c:showDLblsOverMax val="0"/>
  </c:chart>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800" b="1" i="0" u="none" strike="noStrike" kern="1200" baseline="0">
                <a:solidFill>
                  <a:sysClr val="windowText" lastClr="000000"/>
                </a:solidFill>
                <a:latin typeface="+mn-lt"/>
                <a:ea typeface="+mn-ea"/>
                <a:cs typeface="+mn-cs"/>
              </a:defRPr>
            </a:pPr>
            <a:r>
              <a:rPr lang="ja-JP" altLang="ja-JP" sz="1800" b="1" i="0" baseline="0"/>
              <a:t>参考図：安藤尺度の推移（</a:t>
            </a:r>
            <a:r>
              <a:rPr lang="en-US" altLang="ja-JP" sz="1800" b="1" i="0" baseline="0"/>
              <a:t>2015</a:t>
            </a:r>
            <a:r>
              <a:rPr lang="ja-JP" altLang="ja-JP" sz="1800" b="1" i="0" baseline="0"/>
              <a:t>年価格に換算した実質額</a:t>
            </a:r>
            <a:r>
              <a:rPr lang="ja-JP" altLang="en-US" sz="1800" b="1" i="0" baseline="0"/>
              <a:t>、兆円</a:t>
            </a:r>
            <a:r>
              <a:rPr lang="ja-JP" altLang="ja-JP" sz="1800" b="1" i="0" baseline="0"/>
              <a:t>）</a:t>
            </a:r>
          </a:p>
        </c:rich>
      </c:tx>
      <c:overlay val="0"/>
    </c:title>
    <c:autoTitleDeleted val="0"/>
    <c:plotArea>
      <c:layout/>
      <c:lineChart>
        <c:grouping val="standard"/>
        <c:varyColors val="0"/>
        <c:ser>
          <c:idx val="0"/>
          <c:order val="0"/>
          <c:tx>
            <c:strRef>
              <c:f>'原データ_16-19'!$A$33</c:f>
              <c:strCache>
                <c:ptCount val="1"/>
                <c:pt idx="0">
                  <c:v>家計部門+民間非金融企業法人部門（1995年基準）</c:v>
                </c:pt>
              </c:strCache>
            </c:strRef>
          </c:tx>
          <c:spPr>
            <a:ln>
              <a:solidFill>
                <a:prstClr val="black"/>
              </a:solidFill>
              <a:prstDash val="dash"/>
            </a:ln>
          </c:spPr>
          <c:marker>
            <c:symbol val="none"/>
          </c:marker>
          <c:cat>
            <c:strRef>
              <c:f>'原データ_16-19'!$B$32:$AO$32</c:f>
              <c:strCache>
                <c:ptCount val="40"/>
                <c:pt idx="0">
                  <c:v>1980暦年</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strCache>
            </c:strRef>
          </c:cat>
          <c:val>
            <c:numRef>
              <c:f>'原データ_16-19'!$B$33:$AM$33</c:f>
              <c:numCache>
                <c:formatCode>0.0_ </c:formatCode>
                <c:ptCount val="38"/>
                <c:pt idx="1">
                  <c:v>25.257831068551791</c:v>
                </c:pt>
                <c:pt idx="2">
                  <c:v>13.985458690801968</c:v>
                </c:pt>
                <c:pt idx="3">
                  <c:v>5.5508539906584007</c:v>
                </c:pt>
                <c:pt idx="4">
                  <c:v>13.960412485887066</c:v>
                </c:pt>
                <c:pt idx="5">
                  <c:v>10.516266457456302</c:v>
                </c:pt>
                <c:pt idx="6">
                  <c:v>-37.085938321029673</c:v>
                </c:pt>
                <c:pt idx="7">
                  <c:v>-19.854613666112936</c:v>
                </c:pt>
                <c:pt idx="8">
                  <c:v>-56.396476111837664</c:v>
                </c:pt>
                <c:pt idx="9">
                  <c:v>-39.433555432748967</c:v>
                </c:pt>
                <c:pt idx="10">
                  <c:v>165.59993989909523</c:v>
                </c:pt>
                <c:pt idx="11">
                  <c:v>51.151599076992959</c:v>
                </c:pt>
                <c:pt idx="12">
                  <c:v>44.796919020144664</c:v>
                </c:pt>
                <c:pt idx="13">
                  <c:v>10.266394691918517</c:v>
                </c:pt>
                <c:pt idx="14">
                  <c:v>-38.130143233541084</c:v>
                </c:pt>
                <c:pt idx="15">
                  <c:v>10.854689651675161</c:v>
                </c:pt>
                <c:pt idx="16">
                  <c:v>-18.002737696400093</c:v>
                </c:pt>
                <c:pt idx="17">
                  <c:v>30.015392938597056</c:v>
                </c:pt>
                <c:pt idx="18">
                  <c:v>56.591932409177915</c:v>
                </c:pt>
                <c:pt idx="19">
                  <c:v>-76.131762651518486</c:v>
                </c:pt>
                <c:pt idx="20">
                  <c:v>36.858451443698847</c:v>
                </c:pt>
                <c:pt idx="21">
                  <c:v>11.439806483829052</c:v>
                </c:pt>
                <c:pt idx="22">
                  <c:v>10.838354767988502</c:v>
                </c:pt>
                <c:pt idx="23">
                  <c:v>-2.2249780623313935</c:v>
                </c:pt>
              </c:numCache>
            </c:numRef>
          </c:val>
          <c:smooth val="0"/>
          <c:extLst>
            <c:ext xmlns:c16="http://schemas.microsoft.com/office/drawing/2014/chart" uri="{C3380CC4-5D6E-409C-BE32-E72D297353CC}">
              <c16:uniqueId val="{00000000-5D09-483C-BDBA-C68D550EC461}"/>
            </c:ext>
          </c:extLst>
        </c:ser>
        <c:ser>
          <c:idx val="1"/>
          <c:order val="1"/>
          <c:tx>
            <c:strRef>
              <c:f>'原データ_16-19'!$A$34</c:f>
              <c:strCache>
                <c:ptCount val="1"/>
                <c:pt idx="0">
                  <c:v>家計部門+民間非金融企業法人部門（2000年基準）</c:v>
                </c:pt>
              </c:strCache>
            </c:strRef>
          </c:tx>
          <c:spPr>
            <a:ln>
              <a:solidFill>
                <a:prstClr val="black"/>
              </a:solidFill>
              <a:prstDash val="sysDash"/>
            </a:ln>
          </c:spPr>
          <c:marker>
            <c:symbol val="none"/>
          </c:marker>
          <c:cat>
            <c:strRef>
              <c:f>'原データ_16-19'!$B$32:$AO$32</c:f>
              <c:strCache>
                <c:ptCount val="40"/>
                <c:pt idx="0">
                  <c:v>1980暦年</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strCache>
            </c:strRef>
          </c:cat>
          <c:val>
            <c:numRef>
              <c:f>'原データ_16-19'!$B$34:$AM$34</c:f>
              <c:numCache>
                <c:formatCode>0.0_ </c:formatCode>
                <c:ptCount val="38"/>
                <c:pt idx="17">
                  <c:v>56.083022266431286</c:v>
                </c:pt>
                <c:pt idx="18">
                  <c:v>33.360055644865703</c:v>
                </c:pt>
                <c:pt idx="19">
                  <c:v>-45.649225782736458</c:v>
                </c:pt>
                <c:pt idx="20">
                  <c:v>43.399971837699646</c:v>
                </c:pt>
                <c:pt idx="21">
                  <c:v>53.810214094558695</c:v>
                </c:pt>
                <c:pt idx="22">
                  <c:v>26.066153859868443</c:v>
                </c:pt>
                <c:pt idx="23">
                  <c:v>-20.642541523905894</c:v>
                </c:pt>
                <c:pt idx="24">
                  <c:v>-10.93908401983458</c:v>
                </c:pt>
                <c:pt idx="25">
                  <c:v>-102.69942567816882</c:v>
                </c:pt>
              </c:numCache>
            </c:numRef>
          </c:val>
          <c:smooth val="0"/>
          <c:extLst>
            <c:ext xmlns:c16="http://schemas.microsoft.com/office/drawing/2014/chart" uri="{C3380CC4-5D6E-409C-BE32-E72D297353CC}">
              <c16:uniqueId val="{00000001-5D09-483C-BDBA-C68D550EC461}"/>
            </c:ext>
          </c:extLst>
        </c:ser>
        <c:ser>
          <c:idx val="2"/>
          <c:order val="2"/>
          <c:tx>
            <c:strRef>
              <c:f>'原データ_16-19'!$A$35</c:f>
              <c:strCache>
                <c:ptCount val="1"/>
                <c:pt idx="0">
                  <c:v>家計部門+民間非金融企業法人部門（2005年基準）</c:v>
                </c:pt>
              </c:strCache>
            </c:strRef>
          </c:tx>
          <c:spPr>
            <a:ln>
              <a:solidFill>
                <a:prstClr val="black"/>
              </a:solidFill>
              <a:prstDash val="sysDot"/>
            </a:ln>
          </c:spPr>
          <c:marker>
            <c:symbol val="none"/>
          </c:marker>
          <c:cat>
            <c:strRef>
              <c:f>'原データ_16-19'!$B$32:$AO$32</c:f>
              <c:strCache>
                <c:ptCount val="40"/>
                <c:pt idx="0">
                  <c:v>1980暦年</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strCache>
            </c:strRef>
          </c:cat>
          <c:val>
            <c:numRef>
              <c:f>'原データ_16-19'!$B$35:$AM$35</c:f>
              <c:numCache>
                <c:formatCode>0.0_ </c:formatCode>
                <c:ptCount val="38"/>
                <c:pt idx="22">
                  <c:v>-32.051860471569782</c:v>
                </c:pt>
                <c:pt idx="23">
                  <c:v>-25.548529909934366</c:v>
                </c:pt>
                <c:pt idx="24">
                  <c:v>6.8463623874311041</c:v>
                </c:pt>
                <c:pt idx="25">
                  <c:v>-77.819016511972066</c:v>
                </c:pt>
                <c:pt idx="26">
                  <c:v>5.2356753284321735</c:v>
                </c:pt>
                <c:pt idx="27">
                  <c:v>51.918842362392255</c:v>
                </c:pt>
                <c:pt idx="28">
                  <c:v>124.52647778254024</c:v>
                </c:pt>
                <c:pt idx="29">
                  <c:v>-26.56476245501835</c:v>
                </c:pt>
                <c:pt idx="30">
                  <c:v>-50.720689874470551</c:v>
                </c:pt>
                <c:pt idx="31">
                  <c:v>18.67200707697322</c:v>
                </c:pt>
                <c:pt idx="32">
                  <c:v>20.521732545088657</c:v>
                </c:pt>
                <c:pt idx="33">
                  <c:v>-102.64767750523316</c:v>
                </c:pt>
                <c:pt idx="34">
                  <c:v>11.083112397272524</c:v>
                </c:pt>
              </c:numCache>
            </c:numRef>
          </c:val>
          <c:smooth val="0"/>
          <c:extLst>
            <c:ext xmlns:c16="http://schemas.microsoft.com/office/drawing/2014/chart" uri="{C3380CC4-5D6E-409C-BE32-E72D297353CC}">
              <c16:uniqueId val="{00000002-5D09-483C-BDBA-C68D550EC461}"/>
            </c:ext>
          </c:extLst>
        </c:ser>
        <c:ser>
          <c:idx val="3"/>
          <c:order val="3"/>
          <c:tx>
            <c:strRef>
              <c:f>'原データ_16-19'!$A$37</c:f>
              <c:strCache>
                <c:ptCount val="1"/>
                <c:pt idx="0">
                  <c:v>Ando (2002)の2015年価格換算</c:v>
                </c:pt>
              </c:strCache>
            </c:strRef>
          </c:tx>
          <c:spPr>
            <a:ln w="22225">
              <a:solidFill>
                <a:srgbClr val="FF0000"/>
              </a:solidFill>
            </a:ln>
          </c:spPr>
          <c:marker>
            <c:symbol val="none"/>
          </c:marker>
          <c:cat>
            <c:strRef>
              <c:f>'原データ_16-19'!$B$32:$AO$32</c:f>
              <c:strCache>
                <c:ptCount val="40"/>
                <c:pt idx="0">
                  <c:v>1980暦年</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strCache>
            </c:strRef>
          </c:cat>
          <c:val>
            <c:numRef>
              <c:f>'原データ_16-19'!$B$37:$AM$37</c:f>
              <c:numCache>
                <c:formatCode>0.0_ </c:formatCode>
                <c:ptCount val="38"/>
                <c:pt idx="0">
                  <c:v>33.91742197389226</c:v>
                </c:pt>
                <c:pt idx="1">
                  <c:v>19.011039068168913</c:v>
                </c:pt>
                <c:pt idx="2">
                  <c:v>15.446469242887241</c:v>
                </c:pt>
                <c:pt idx="3">
                  <c:v>4.3206906973111154</c:v>
                </c:pt>
                <c:pt idx="4">
                  <c:v>3.3485352904161152</c:v>
                </c:pt>
                <c:pt idx="5">
                  <c:v>11.773882150172794</c:v>
                </c:pt>
                <c:pt idx="6">
                  <c:v>-18.578969998437799</c:v>
                </c:pt>
                <c:pt idx="7">
                  <c:v>-23.439747032912802</c:v>
                </c:pt>
                <c:pt idx="8">
                  <c:v>-36.833888194577263</c:v>
                </c:pt>
                <c:pt idx="9">
                  <c:v>-77.340363481868977</c:v>
                </c:pt>
                <c:pt idx="10">
                  <c:v>106.82907749101736</c:v>
                </c:pt>
                <c:pt idx="11">
                  <c:v>19.875177207631133</c:v>
                </c:pt>
                <c:pt idx="12">
                  <c:v>65.782515866561738</c:v>
                </c:pt>
                <c:pt idx="13">
                  <c:v>11.665864882740017</c:v>
                </c:pt>
                <c:pt idx="14">
                  <c:v>-8.6413813946222309</c:v>
                </c:pt>
                <c:pt idx="15">
                  <c:v>-12.854054824500571</c:v>
                </c:pt>
                <c:pt idx="16">
                  <c:v>8.9654331969205661</c:v>
                </c:pt>
                <c:pt idx="17">
                  <c:v>55.628892727880626</c:v>
                </c:pt>
                <c:pt idx="18">
                  <c:v>36.617853659711713</c:v>
                </c:pt>
              </c:numCache>
            </c:numRef>
          </c:val>
          <c:smooth val="0"/>
          <c:extLst>
            <c:ext xmlns:c16="http://schemas.microsoft.com/office/drawing/2014/chart" uri="{C3380CC4-5D6E-409C-BE32-E72D297353CC}">
              <c16:uniqueId val="{00000003-5D09-483C-BDBA-C68D550EC461}"/>
            </c:ext>
          </c:extLst>
        </c:ser>
        <c:ser>
          <c:idx val="4"/>
          <c:order val="4"/>
          <c:tx>
            <c:strRef>
              <c:f>'原データ_16-19'!$A$36</c:f>
              <c:strCache>
                <c:ptCount val="1"/>
                <c:pt idx="0">
                  <c:v>家計部門+民間非金融企業法人部門（2015年基準）</c:v>
                </c:pt>
              </c:strCache>
            </c:strRef>
          </c:tx>
          <c:spPr>
            <a:ln>
              <a:solidFill>
                <a:schemeClr val="tx1"/>
              </a:solidFill>
            </a:ln>
          </c:spPr>
          <c:marker>
            <c:symbol val="none"/>
          </c:marker>
          <c:cat>
            <c:strRef>
              <c:f>'原データ_16-19'!$B$32:$AO$32</c:f>
              <c:strCache>
                <c:ptCount val="40"/>
                <c:pt idx="0">
                  <c:v>1980暦年</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strCache>
            </c:strRef>
          </c:cat>
          <c:val>
            <c:numRef>
              <c:f>'原データ_16-19'!$B$36:$AO$36</c:f>
              <c:numCache>
                <c:formatCode>0.0_ </c:formatCode>
                <c:ptCount val="40"/>
                <c:pt idx="15">
                  <c:v>-0.83014332823239234</c:v>
                </c:pt>
                <c:pt idx="16">
                  <c:v>-5.1162627301807735</c:v>
                </c:pt>
                <c:pt idx="17">
                  <c:v>41.612251457999392</c:v>
                </c:pt>
                <c:pt idx="18">
                  <c:v>19.954211774401053</c:v>
                </c:pt>
                <c:pt idx="19">
                  <c:v>-41.785210963602466</c:v>
                </c:pt>
                <c:pt idx="20">
                  <c:v>22.23984996249045</c:v>
                </c:pt>
                <c:pt idx="21">
                  <c:v>37.279725756911127</c:v>
                </c:pt>
                <c:pt idx="22">
                  <c:v>5.8239676807801768</c:v>
                </c:pt>
                <c:pt idx="23">
                  <c:v>-29.095209202890889</c:v>
                </c:pt>
                <c:pt idx="24">
                  <c:v>30.252057853975952</c:v>
                </c:pt>
                <c:pt idx="25">
                  <c:v>-65.156367208361729</c:v>
                </c:pt>
                <c:pt idx="26">
                  <c:v>3.1951960784309632</c:v>
                </c:pt>
                <c:pt idx="27">
                  <c:v>69.519820904739817</c:v>
                </c:pt>
                <c:pt idx="28">
                  <c:v>128.26783016217598</c:v>
                </c:pt>
                <c:pt idx="29">
                  <c:v>-13.349331313847964</c:v>
                </c:pt>
                <c:pt idx="30">
                  <c:v>-2.3928688958100901</c:v>
                </c:pt>
                <c:pt idx="31">
                  <c:v>24.473315004772061</c:v>
                </c:pt>
                <c:pt idx="32">
                  <c:v>-32.096971303128583</c:v>
                </c:pt>
                <c:pt idx="33">
                  <c:v>-71.344964570639718</c:v>
                </c:pt>
                <c:pt idx="34">
                  <c:v>9.3376055098554165</c:v>
                </c:pt>
                <c:pt idx="35">
                  <c:v>22.30942756539271</c:v>
                </c:pt>
                <c:pt idx="36">
                  <c:v>37.981778034102476</c:v>
                </c:pt>
                <c:pt idx="37">
                  <c:v>-22.521894483450524</c:v>
                </c:pt>
                <c:pt idx="38">
                  <c:v>83.011802380952076</c:v>
                </c:pt>
                <c:pt idx="39">
                  <c:v>-6.5813137545247375</c:v>
                </c:pt>
              </c:numCache>
            </c:numRef>
          </c:val>
          <c:smooth val="0"/>
          <c:extLst>
            <c:ext xmlns:c16="http://schemas.microsoft.com/office/drawing/2014/chart" uri="{C3380CC4-5D6E-409C-BE32-E72D297353CC}">
              <c16:uniqueId val="{00000004-5D09-483C-BDBA-C68D550EC461}"/>
            </c:ext>
          </c:extLst>
        </c:ser>
        <c:dLbls>
          <c:showLegendKey val="0"/>
          <c:showVal val="0"/>
          <c:showCatName val="0"/>
          <c:showSerName val="0"/>
          <c:showPercent val="0"/>
          <c:showBubbleSize val="0"/>
        </c:dLbls>
        <c:smooth val="0"/>
        <c:axId val="465993152"/>
        <c:axId val="465994720"/>
      </c:lineChart>
      <c:catAx>
        <c:axId val="465993152"/>
        <c:scaling>
          <c:orientation val="minMax"/>
        </c:scaling>
        <c:delete val="0"/>
        <c:axPos val="b"/>
        <c:numFmt formatCode="General" sourceLinked="1"/>
        <c:majorTickMark val="out"/>
        <c:minorTickMark val="none"/>
        <c:tickLblPos val="nextTo"/>
        <c:crossAx val="465994720"/>
        <c:crosses val="autoZero"/>
        <c:auto val="1"/>
        <c:lblAlgn val="ctr"/>
        <c:lblOffset val="100"/>
        <c:noMultiLvlLbl val="0"/>
      </c:catAx>
      <c:valAx>
        <c:axId val="465994720"/>
        <c:scaling>
          <c:orientation val="minMax"/>
        </c:scaling>
        <c:delete val="0"/>
        <c:axPos val="l"/>
        <c:majorGridlines/>
        <c:numFmt formatCode="0_ " sourceLinked="0"/>
        <c:majorTickMark val="out"/>
        <c:minorTickMark val="none"/>
        <c:tickLblPos val="nextTo"/>
        <c:crossAx val="465993152"/>
        <c:crosses val="autoZero"/>
        <c:crossBetween val="between"/>
      </c:valAx>
    </c:plotArea>
    <c:legend>
      <c:legendPos val="b"/>
      <c:overlay val="0"/>
    </c:legend>
    <c:plotVisOnly val="1"/>
    <c:dispBlanksAs val="gap"/>
    <c:showDLblsOverMax val="0"/>
  </c:chart>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800" b="1" i="0" u="none" strike="noStrike" kern="1200" baseline="0">
                <a:solidFill>
                  <a:sysClr val="windowText" lastClr="000000"/>
                </a:solidFill>
                <a:latin typeface="+mn-lt"/>
                <a:ea typeface="+mn-ea"/>
                <a:cs typeface="+mn-cs"/>
              </a:defRPr>
            </a:pPr>
            <a:r>
              <a:rPr lang="ja-JP" altLang="ja-JP" sz="1800" b="1" i="0" baseline="0"/>
              <a:t>図</a:t>
            </a:r>
            <a:r>
              <a:rPr lang="en-US" altLang="ja-JP" sz="1800" b="1" i="0" baseline="0"/>
              <a:t>16-20</a:t>
            </a:r>
            <a:r>
              <a:rPr lang="ja-JP" altLang="ja-JP" sz="1800" b="1" i="0" baseline="0"/>
              <a:t>：民間非金融法人企業の税引き後資本収益率の推移</a:t>
            </a:r>
            <a:endParaRPr lang="en-US" altLang="ja-JP" sz="1800" b="1" i="0" baseline="0"/>
          </a:p>
          <a:p>
            <a:pPr marL="0" marR="0" indent="0" algn="ctr" defTabSz="914400" rtl="0" eaLnBrk="1" fontAlgn="auto" latinLnBrk="0" hangingPunct="1">
              <a:lnSpc>
                <a:spcPct val="100000"/>
              </a:lnSpc>
              <a:spcBef>
                <a:spcPts val="0"/>
              </a:spcBef>
              <a:spcAft>
                <a:spcPts val="0"/>
              </a:spcAft>
              <a:buClrTx/>
              <a:buSzTx/>
              <a:buFontTx/>
              <a:buNone/>
              <a:tabLst/>
              <a:defRPr sz="1800" b="1" i="0" u="none" strike="noStrike" kern="1200" baseline="0">
                <a:solidFill>
                  <a:sysClr val="windowText" lastClr="000000"/>
                </a:solidFill>
                <a:latin typeface="+mn-lt"/>
                <a:ea typeface="+mn-ea"/>
                <a:cs typeface="+mn-cs"/>
              </a:defRPr>
            </a:pPr>
            <a:r>
              <a:rPr lang="ja-JP" altLang="en-US" sz="1800" b="0" i="0" baseline="0"/>
              <a:t>（出所：内閣府）</a:t>
            </a:r>
            <a:endParaRPr lang="ja-JP" altLang="ja-JP" b="0"/>
          </a:p>
        </c:rich>
      </c:tx>
      <c:overlay val="0"/>
    </c:title>
    <c:autoTitleDeleted val="0"/>
    <c:plotArea>
      <c:layout/>
      <c:lineChart>
        <c:grouping val="standard"/>
        <c:varyColors val="0"/>
        <c:ser>
          <c:idx val="0"/>
          <c:order val="0"/>
          <c:tx>
            <c:strRef>
              <c:f>'原データ_16-20'!$A$13</c:f>
              <c:strCache>
                <c:ptCount val="1"/>
                <c:pt idx="0">
                  <c:v>非金融資本税引き後収益率（簿価固定資本減耗，1995年基準）</c:v>
                </c:pt>
              </c:strCache>
            </c:strRef>
          </c:tx>
          <c:cat>
            <c:strRef>
              <c:f>'原データ_16-20'!$B$12:$AO$12</c:f>
              <c:strCache>
                <c:ptCount val="40"/>
                <c:pt idx="0">
                  <c:v>1980暦年</c:v>
                </c:pt>
                <c:pt idx="1">
                  <c:v>1981 </c:v>
                </c:pt>
                <c:pt idx="2">
                  <c:v>1982 </c:v>
                </c:pt>
                <c:pt idx="3">
                  <c:v>1983 </c:v>
                </c:pt>
                <c:pt idx="4">
                  <c:v>1984 </c:v>
                </c:pt>
                <c:pt idx="5">
                  <c:v>1985 </c:v>
                </c:pt>
                <c:pt idx="6">
                  <c:v>1986 </c:v>
                </c:pt>
                <c:pt idx="7">
                  <c:v>1987 </c:v>
                </c:pt>
                <c:pt idx="8">
                  <c:v>1988 </c:v>
                </c:pt>
                <c:pt idx="9">
                  <c:v>1989 </c:v>
                </c:pt>
                <c:pt idx="10">
                  <c:v>1990 </c:v>
                </c:pt>
                <c:pt idx="11">
                  <c:v>1991 </c:v>
                </c:pt>
                <c:pt idx="12">
                  <c:v>1992 </c:v>
                </c:pt>
                <c:pt idx="13">
                  <c:v>1993 </c:v>
                </c:pt>
                <c:pt idx="14">
                  <c:v>1994 </c:v>
                </c:pt>
                <c:pt idx="15">
                  <c:v>1995 </c:v>
                </c:pt>
                <c:pt idx="16">
                  <c:v>1996 </c:v>
                </c:pt>
                <c:pt idx="17">
                  <c:v>1997 </c:v>
                </c:pt>
                <c:pt idx="18">
                  <c:v>1998 </c:v>
                </c:pt>
                <c:pt idx="19">
                  <c:v>1999 </c:v>
                </c:pt>
                <c:pt idx="20">
                  <c:v>2000 </c:v>
                </c:pt>
                <c:pt idx="21">
                  <c:v>2001 </c:v>
                </c:pt>
                <c:pt idx="22">
                  <c:v>2002 </c:v>
                </c:pt>
                <c:pt idx="23">
                  <c:v>2003 </c:v>
                </c:pt>
                <c:pt idx="24">
                  <c:v>2004 </c:v>
                </c:pt>
                <c:pt idx="25">
                  <c:v>2005 </c:v>
                </c:pt>
                <c:pt idx="26">
                  <c:v>2006 </c:v>
                </c:pt>
                <c:pt idx="27">
                  <c:v>2007 </c:v>
                </c:pt>
                <c:pt idx="28">
                  <c:v>2008 </c:v>
                </c:pt>
                <c:pt idx="29">
                  <c:v>2009 </c:v>
                </c:pt>
                <c:pt idx="30">
                  <c:v>2010 </c:v>
                </c:pt>
                <c:pt idx="31">
                  <c:v>2011 </c:v>
                </c:pt>
                <c:pt idx="32">
                  <c:v>2012 </c:v>
                </c:pt>
                <c:pt idx="33">
                  <c:v>2013 </c:v>
                </c:pt>
                <c:pt idx="34">
                  <c:v>2014 </c:v>
                </c:pt>
                <c:pt idx="35">
                  <c:v>2015 </c:v>
                </c:pt>
                <c:pt idx="36">
                  <c:v>2016 </c:v>
                </c:pt>
                <c:pt idx="37">
                  <c:v>2017 </c:v>
                </c:pt>
                <c:pt idx="38">
                  <c:v>2018 </c:v>
                </c:pt>
                <c:pt idx="39">
                  <c:v>2019 </c:v>
                </c:pt>
              </c:strCache>
            </c:strRef>
          </c:cat>
          <c:val>
            <c:numRef>
              <c:f>'原データ_16-20'!$B$13:$AO$13</c:f>
            </c:numRef>
          </c:val>
          <c:smooth val="0"/>
          <c:extLst>
            <c:ext xmlns:c16="http://schemas.microsoft.com/office/drawing/2014/chart" uri="{C3380CC4-5D6E-409C-BE32-E72D297353CC}">
              <c16:uniqueId val="{00000000-B76E-448C-BB47-80BE0F3D03B8}"/>
            </c:ext>
          </c:extLst>
        </c:ser>
        <c:ser>
          <c:idx val="1"/>
          <c:order val="1"/>
          <c:tx>
            <c:strRef>
              <c:f>'原データ_16-20'!$A$14</c:f>
              <c:strCache>
                <c:ptCount val="1"/>
                <c:pt idx="0">
                  <c:v>非金融資本税引き後収益率（時価固定資本減耗，1995年基準）</c:v>
                </c:pt>
              </c:strCache>
            </c:strRef>
          </c:tx>
          <c:spPr>
            <a:ln>
              <a:solidFill>
                <a:schemeClr val="tx1"/>
              </a:solidFill>
            </a:ln>
          </c:spPr>
          <c:marker>
            <c:symbol val="none"/>
          </c:marker>
          <c:cat>
            <c:strRef>
              <c:f>'原データ_16-20'!$B$12:$AO$12</c:f>
              <c:strCache>
                <c:ptCount val="40"/>
                <c:pt idx="0">
                  <c:v>1980暦年</c:v>
                </c:pt>
                <c:pt idx="1">
                  <c:v>1981 </c:v>
                </c:pt>
                <c:pt idx="2">
                  <c:v>1982 </c:v>
                </c:pt>
                <c:pt idx="3">
                  <c:v>1983 </c:v>
                </c:pt>
                <c:pt idx="4">
                  <c:v>1984 </c:v>
                </c:pt>
                <c:pt idx="5">
                  <c:v>1985 </c:v>
                </c:pt>
                <c:pt idx="6">
                  <c:v>1986 </c:v>
                </c:pt>
                <c:pt idx="7">
                  <c:v>1987 </c:v>
                </c:pt>
                <c:pt idx="8">
                  <c:v>1988 </c:v>
                </c:pt>
                <c:pt idx="9">
                  <c:v>1989 </c:v>
                </c:pt>
                <c:pt idx="10">
                  <c:v>1990 </c:v>
                </c:pt>
                <c:pt idx="11">
                  <c:v>1991 </c:v>
                </c:pt>
                <c:pt idx="12">
                  <c:v>1992 </c:v>
                </c:pt>
                <c:pt idx="13">
                  <c:v>1993 </c:v>
                </c:pt>
                <c:pt idx="14">
                  <c:v>1994 </c:v>
                </c:pt>
                <c:pt idx="15">
                  <c:v>1995 </c:v>
                </c:pt>
                <c:pt idx="16">
                  <c:v>1996 </c:v>
                </c:pt>
                <c:pt idx="17">
                  <c:v>1997 </c:v>
                </c:pt>
                <c:pt idx="18">
                  <c:v>1998 </c:v>
                </c:pt>
                <c:pt idx="19">
                  <c:v>1999 </c:v>
                </c:pt>
                <c:pt idx="20">
                  <c:v>2000 </c:v>
                </c:pt>
                <c:pt idx="21">
                  <c:v>2001 </c:v>
                </c:pt>
                <c:pt idx="22">
                  <c:v>2002 </c:v>
                </c:pt>
                <c:pt idx="23">
                  <c:v>2003 </c:v>
                </c:pt>
                <c:pt idx="24">
                  <c:v>2004 </c:v>
                </c:pt>
                <c:pt idx="25">
                  <c:v>2005 </c:v>
                </c:pt>
                <c:pt idx="26">
                  <c:v>2006 </c:v>
                </c:pt>
                <c:pt idx="27">
                  <c:v>2007 </c:v>
                </c:pt>
                <c:pt idx="28">
                  <c:v>2008 </c:v>
                </c:pt>
                <c:pt idx="29">
                  <c:v>2009 </c:v>
                </c:pt>
                <c:pt idx="30">
                  <c:v>2010 </c:v>
                </c:pt>
                <c:pt idx="31">
                  <c:v>2011 </c:v>
                </c:pt>
                <c:pt idx="32">
                  <c:v>2012 </c:v>
                </c:pt>
                <c:pt idx="33">
                  <c:v>2013 </c:v>
                </c:pt>
                <c:pt idx="34">
                  <c:v>2014 </c:v>
                </c:pt>
                <c:pt idx="35">
                  <c:v>2015 </c:v>
                </c:pt>
                <c:pt idx="36">
                  <c:v>2016 </c:v>
                </c:pt>
                <c:pt idx="37">
                  <c:v>2017 </c:v>
                </c:pt>
                <c:pt idx="38">
                  <c:v>2018 </c:v>
                </c:pt>
                <c:pt idx="39">
                  <c:v>2019 </c:v>
                </c:pt>
              </c:strCache>
            </c:strRef>
          </c:cat>
          <c:val>
            <c:numRef>
              <c:f>'原データ_16-20'!$B$14:$AO$14</c:f>
              <c:numCache>
                <c:formatCode>#,##0.000_ </c:formatCode>
                <c:ptCount val="40"/>
                <c:pt idx="1">
                  <c:v>5.3823574976919614E-2</c:v>
                </c:pt>
                <c:pt idx="2">
                  <c:v>5.3643943490627358E-2</c:v>
                </c:pt>
                <c:pt idx="3">
                  <c:v>5.4631883328423406E-2</c:v>
                </c:pt>
                <c:pt idx="4">
                  <c:v>5.626901125246106E-2</c:v>
                </c:pt>
                <c:pt idx="5">
                  <c:v>5.9957697501193709E-2</c:v>
                </c:pt>
                <c:pt idx="6">
                  <c:v>5.6075916155406975E-2</c:v>
                </c:pt>
                <c:pt idx="7">
                  <c:v>4.7417257564089856E-2</c:v>
                </c:pt>
                <c:pt idx="8">
                  <c:v>4.6173128697811296E-2</c:v>
                </c:pt>
                <c:pt idx="9">
                  <c:v>3.912750071710426E-2</c:v>
                </c:pt>
                <c:pt idx="10">
                  <c:v>3.7448772779915152E-2</c:v>
                </c:pt>
                <c:pt idx="11">
                  <c:v>3.9201373302911097E-2</c:v>
                </c:pt>
                <c:pt idx="12">
                  <c:v>3.5753393928602467E-2</c:v>
                </c:pt>
                <c:pt idx="13">
                  <c:v>3.4412779816109351E-2</c:v>
                </c:pt>
                <c:pt idx="14">
                  <c:v>2.9974074665887401E-2</c:v>
                </c:pt>
                <c:pt idx="15">
                  <c:v>3.3864628670910994E-2</c:v>
                </c:pt>
                <c:pt idx="16">
                  <c:v>3.727188303574986E-2</c:v>
                </c:pt>
                <c:pt idx="17">
                  <c:v>3.7578201834741684E-2</c:v>
                </c:pt>
                <c:pt idx="18">
                  <c:v>3.3182837857734841E-2</c:v>
                </c:pt>
                <c:pt idx="19">
                  <c:v>3.4325688330623001E-2</c:v>
                </c:pt>
                <c:pt idx="20">
                  <c:v>3.3844286638359471E-2</c:v>
                </c:pt>
                <c:pt idx="21">
                  <c:v>2.9159690040255471E-2</c:v>
                </c:pt>
                <c:pt idx="22">
                  <c:v>3.3486441648681808E-2</c:v>
                </c:pt>
                <c:pt idx="23">
                  <c:v>3.5285600048698296E-2</c:v>
                </c:pt>
              </c:numCache>
            </c:numRef>
          </c:val>
          <c:smooth val="0"/>
          <c:extLst>
            <c:ext xmlns:c16="http://schemas.microsoft.com/office/drawing/2014/chart" uri="{C3380CC4-5D6E-409C-BE32-E72D297353CC}">
              <c16:uniqueId val="{00000001-B76E-448C-BB47-80BE0F3D03B8}"/>
            </c:ext>
          </c:extLst>
        </c:ser>
        <c:ser>
          <c:idx val="2"/>
          <c:order val="2"/>
          <c:tx>
            <c:strRef>
              <c:f>'原データ_16-20'!$A$15</c:f>
              <c:strCache>
                <c:ptCount val="1"/>
                <c:pt idx="0">
                  <c:v>非金融資本税引き後収益率（簿価固定資本減耗，2000年基準）</c:v>
                </c:pt>
              </c:strCache>
            </c:strRef>
          </c:tx>
          <c:cat>
            <c:strRef>
              <c:f>'原データ_16-20'!$B$12:$AO$12</c:f>
              <c:strCache>
                <c:ptCount val="40"/>
                <c:pt idx="0">
                  <c:v>1980暦年</c:v>
                </c:pt>
                <c:pt idx="1">
                  <c:v>1981 </c:v>
                </c:pt>
                <c:pt idx="2">
                  <c:v>1982 </c:v>
                </c:pt>
                <c:pt idx="3">
                  <c:v>1983 </c:v>
                </c:pt>
                <c:pt idx="4">
                  <c:v>1984 </c:v>
                </c:pt>
                <c:pt idx="5">
                  <c:v>1985 </c:v>
                </c:pt>
                <c:pt idx="6">
                  <c:v>1986 </c:v>
                </c:pt>
                <c:pt idx="7">
                  <c:v>1987 </c:v>
                </c:pt>
                <c:pt idx="8">
                  <c:v>1988 </c:v>
                </c:pt>
                <c:pt idx="9">
                  <c:v>1989 </c:v>
                </c:pt>
                <c:pt idx="10">
                  <c:v>1990 </c:v>
                </c:pt>
                <c:pt idx="11">
                  <c:v>1991 </c:v>
                </c:pt>
                <c:pt idx="12">
                  <c:v>1992 </c:v>
                </c:pt>
                <c:pt idx="13">
                  <c:v>1993 </c:v>
                </c:pt>
                <c:pt idx="14">
                  <c:v>1994 </c:v>
                </c:pt>
                <c:pt idx="15">
                  <c:v>1995 </c:v>
                </c:pt>
                <c:pt idx="16">
                  <c:v>1996 </c:v>
                </c:pt>
                <c:pt idx="17">
                  <c:v>1997 </c:v>
                </c:pt>
                <c:pt idx="18">
                  <c:v>1998 </c:v>
                </c:pt>
                <c:pt idx="19">
                  <c:v>1999 </c:v>
                </c:pt>
                <c:pt idx="20">
                  <c:v>2000 </c:v>
                </c:pt>
                <c:pt idx="21">
                  <c:v>2001 </c:v>
                </c:pt>
                <c:pt idx="22">
                  <c:v>2002 </c:v>
                </c:pt>
                <c:pt idx="23">
                  <c:v>2003 </c:v>
                </c:pt>
                <c:pt idx="24">
                  <c:v>2004 </c:v>
                </c:pt>
                <c:pt idx="25">
                  <c:v>2005 </c:v>
                </c:pt>
                <c:pt idx="26">
                  <c:v>2006 </c:v>
                </c:pt>
                <c:pt idx="27">
                  <c:v>2007 </c:v>
                </c:pt>
                <c:pt idx="28">
                  <c:v>2008 </c:v>
                </c:pt>
                <c:pt idx="29">
                  <c:v>2009 </c:v>
                </c:pt>
                <c:pt idx="30">
                  <c:v>2010 </c:v>
                </c:pt>
                <c:pt idx="31">
                  <c:v>2011 </c:v>
                </c:pt>
                <c:pt idx="32">
                  <c:v>2012 </c:v>
                </c:pt>
                <c:pt idx="33">
                  <c:v>2013 </c:v>
                </c:pt>
                <c:pt idx="34">
                  <c:v>2014 </c:v>
                </c:pt>
                <c:pt idx="35">
                  <c:v>2015 </c:v>
                </c:pt>
                <c:pt idx="36">
                  <c:v>2016 </c:v>
                </c:pt>
                <c:pt idx="37">
                  <c:v>2017 </c:v>
                </c:pt>
                <c:pt idx="38">
                  <c:v>2018 </c:v>
                </c:pt>
                <c:pt idx="39">
                  <c:v>2019 </c:v>
                </c:pt>
              </c:strCache>
            </c:strRef>
          </c:cat>
          <c:val>
            <c:numRef>
              <c:f>'原データ_16-20'!$B$15:$AO$15</c:f>
            </c:numRef>
          </c:val>
          <c:smooth val="0"/>
          <c:extLst>
            <c:ext xmlns:c16="http://schemas.microsoft.com/office/drawing/2014/chart" uri="{C3380CC4-5D6E-409C-BE32-E72D297353CC}">
              <c16:uniqueId val="{00000002-B76E-448C-BB47-80BE0F3D03B8}"/>
            </c:ext>
          </c:extLst>
        </c:ser>
        <c:ser>
          <c:idx val="3"/>
          <c:order val="3"/>
          <c:tx>
            <c:strRef>
              <c:f>'原データ_16-20'!$A$16</c:f>
              <c:strCache>
                <c:ptCount val="1"/>
                <c:pt idx="0">
                  <c:v>非金融資本税引き後収益率（時価固定資本減耗，2000年基準）</c:v>
                </c:pt>
              </c:strCache>
            </c:strRef>
          </c:tx>
          <c:spPr>
            <a:ln>
              <a:solidFill>
                <a:prstClr val="black"/>
              </a:solidFill>
              <a:prstDash val="dash"/>
            </a:ln>
          </c:spPr>
          <c:marker>
            <c:symbol val="none"/>
          </c:marker>
          <c:cat>
            <c:strRef>
              <c:f>'原データ_16-20'!$B$12:$AO$12</c:f>
              <c:strCache>
                <c:ptCount val="40"/>
                <c:pt idx="0">
                  <c:v>1980暦年</c:v>
                </c:pt>
                <c:pt idx="1">
                  <c:v>1981 </c:v>
                </c:pt>
                <c:pt idx="2">
                  <c:v>1982 </c:v>
                </c:pt>
                <c:pt idx="3">
                  <c:v>1983 </c:v>
                </c:pt>
                <c:pt idx="4">
                  <c:v>1984 </c:v>
                </c:pt>
                <c:pt idx="5">
                  <c:v>1985 </c:v>
                </c:pt>
                <c:pt idx="6">
                  <c:v>1986 </c:v>
                </c:pt>
                <c:pt idx="7">
                  <c:v>1987 </c:v>
                </c:pt>
                <c:pt idx="8">
                  <c:v>1988 </c:v>
                </c:pt>
                <c:pt idx="9">
                  <c:v>1989 </c:v>
                </c:pt>
                <c:pt idx="10">
                  <c:v>1990 </c:v>
                </c:pt>
                <c:pt idx="11">
                  <c:v>1991 </c:v>
                </c:pt>
                <c:pt idx="12">
                  <c:v>1992 </c:v>
                </c:pt>
                <c:pt idx="13">
                  <c:v>1993 </c:v>
                </c:pt>
                <c:pt idx="14">
                  <c:v>1994 </c:v>
                </c:pt>
                <c:pt idx="15">
                  <c:v>1995 </c:v>
                </c:pt>
                <c:pt idx="16">
                  <c:v>1996 </c:v>
                </c:pt>
                <c:pt idx="17">
                  <c:v>1997 </c:v>
                </c:pt>
                <c:pt idx="18">
                  <c:v>1998 </c:v>
                </c:pt>
                <c:pt idx="19">
                  <c:v>1999 </c:v>
                </c:pt>
                <c:pt idx="20">
                  <c:v>2000 </c:v>
                </c:pt>
                <c:pt idx="21">
                  <c:v>2001 </c:v>
                </c:pt>
                <c:pt idx="22">
                  <c:v>2002 </c:v>
                </c:pt>
                <c:pt idx="23">
                  <c:v>2003 </c:v>
                </c:pt>
                <c:pt idx="24">
                  <c:v>2004 </c:v>
                </c:pt>
                <c:pt idx="25">
                  <c:v>2005 </c:v>
                </c:pt>
                <c:pt idx="26">
                  <c:v>2006 </c:v>
                </c:pt>
                <c:pt idx="27">
                  <c:v>2007 </c:v>
                </c:pt>
                <c:pt idx="28">
                  <c:v>2008 </c:v>
                </c:pt>
                <c:pt idx="29">
                  <c:v>2009 </c:v>
                </c:pt>
                <c:pt idx="30">
                  <c:v>2010 </c:v>
                </c:pt>
                <c:pt idx="31">
                  <c:v>2011 </c:v>
                </c:pt>
                <c:pt idx="32">
                  <c:v>2012 </c:v>
                </c:pt>
                <c:pt idx="33">
                  <c:v>2013 </c:v>
                </c:pt>
                <c:pt idx="34">
                  <c:v>2014 </c:v>
                </c:pt>
                <c:pt idx="35">
                  <c:v>2015 </c:v>
                </c:pt>
                <c:pt idx="36">
                  <c:v>2016 </c:v>
                </c:pt>
                <c:pt idx="37">
                  <c:v>2017 </c:v>
                </c:pt>
                <c:pt idx="38">
                  <c:v>2018 </c:v>
                </c:pt>
                <c:pt idx="39">
                  <c:v>2019 </c:v>
                </c:pt>
              </c:strCache>
            </c:strRef>
          </c:cat>
          <c:val>
            <c:numRef>
              <c:f>'原データ_16-20'!$B$16:$AO$16</c:f>
              <c:numCache>
                <c:formatCode>#,##0.000_ </c:formatCode>
                <c:ptCount val="40"/>
                <c:pt idx="16">
                  <c:v>3.5844892834819335E-2</c:v>
                </c:pt>
                <c:pt idx="17">
                  <c:v>3.6683702784185285E-2</c:v>
                </c:pt>
                <c:pt idx="18">
                  <c:v>3.156696654599956E-2</c:v>
                </c:pt>
                <c:pt idx="19">
                  <c:v>3.5992990373656379E-2</c:v>
                </c:pt>
                <c:pt idx="20">
                  <c:v>3.9306162132131665E-2</c:v>
                </c:pt>
                <c:pt idx="21">
                  <c:v>3.5855039450018611E-2</c:v>
                </c:pt>
                <c:pt idx="22">
                  <c:v>4.2486113823708441E-2</c:v>
                </c:pt>
                <c:pt idx="23">
                  <c:v>4.576475394583783E-2</c:v>
                </c:pt>
                <c:pt idx="24">
                  <c:v>5.1810610937890647E-2</c:v>
                </c:pt>
                <c:pt idx="25">
                  <c:v>4.8530153415670123E-2</c:v>
                </c:pt>
              </c:numCache>
            </c:numRef>
          </c:val>
          <c:smooth val="0"/>
          <c:extLst>
            <c:ext xmlns:c16="http://schemas.microsoft.com/office/drawing/2014/chart" uri="{C3380CC4-5D6E-409C-BE32-E72D297353CC}">
              <c16:uniqueId val="{00000003-B76E-448C-BB47-80BE0F3D03B8}"/>
            </c:ext>
          </c:extLst>
        </c:ser>
        <c:ser>
          <c:idx val="4"/>
          <c:order val="4"/>
          <c:tx>
            <c:strRef>
              <c:f>'原データ_16-20'!$A$17</c:f>
              <c:strCache>
                <c:ptCount val="1"/>
                <c:pt idx="0">
                  <c:v>非金融資本税引き後収益率（時価固定資本減耗，2005年基準）</c:v>
                </c:pt>
              </c:strCache>
            </c:strRef>
          </c:tx>
          <c:spPr>
            <a:ln>
              <a:solidFill>
                <a:prstClr val="black"/>
              </a:solidFill>
              <a:prstDash val="sysDash"/>
            </a:ln>
          </c:spPr>
          <c:marker>
            <c:symbol val="none"/>
          </c:marker>
          <c:cat>
            <c:strRef>
              <c:f>'原データ_16-20'!$B$12:$AO$12</c:f>
              <c:strCache>
                <c:ptCount val="40"/>
                <c:pt idx="0">
                  <c:v>1980暦年</c:v>
                </c:pt>
                <c:pt idx="1">
                  <c:v>1981 </c:v>
                </c:pt>
                <c:pt idx="2">
                  <c:v>1982 </c:v>
                </c:pt>
                <c:pt idx="3">
                  <c:v>1983 </c:v>
                </c:pt>
                <c:pt idx="4">
                  <c:v>1984 </c:v>
                </c:pt>
                <c:pt idx="5">
                  <c:v>1985 </c:v>
                </c:pt>
                <c:pt idx="6">
                  <c:v>1986 </c:v>
                </c:pt>
                <c:pt idx="7">
                  <c:v>1987 </c:v>
                </c:pt>
                <c:pt idx="8">
                  <c:v>1988 </c:v>
                </c:pt>
                <c:pt idx="9">
                  <c:v>1989 </c:v>
                </c:pt>
                <c:pt idx="10">
                  <c:v>1990 </c:v>
                </c:pt>
                <c:pt idx="11">
                  <c:v>1991 </c:v>
                </c:pt>
                <c:pt idx="12">
                  <c:v>1992 </c:v>
                </c:pt>
                <c:pt idx="13">
                  <c:v>1993 </c:v>
                </c:pt>
                <c:pt idx="14">
                  <c:v>1994 </c:v>
                </c:pt>
                <c:pt idx="15">
                  <c:v>1995 </c:v>
                </c:pt>
                <c:pt idx="16">
                  <c:v>1996 </c:v>
                </c:pt>
                <c:pt idx="17">
                  <c:v>1997 </c:v>
                </c:pt>
                <c:pt idx="18">
                  <c:v>1998 </c:v>
                </c:pt>
                <c:pt idx="19">
                  <c:v>1999 </c:v>
                </c:pt>
                <c:pt idx="20">
                  <c:v>2000 </c:v>
                </c:pt>
                <c:pt idx="21">
                  <c:v>2001 </c:v>
                </c:pt>
                <c:pt idx="22">
                  <c:v>2002 </c:v>
                </c:pt>
                <c:pt idx="23">
                  <c:v>2003 </c:v>
                </c:pt>
                <c:pt idx="24">
                  <c:v>2004 </c:v>
                </c:pt>
                <c:pt idx="25">
                  <c:v>2005 </c:v>
                </c:pt>
                <c:pt idx="26">
                  <c:v>2006 </c:v>
                </c:pt>
                <c:pt idx="27">
                  <c:v>2007 </c:v>
                </c:pt>
                <c:pt idx="28">
                  <c:v>2008 </c:v>
                </c:pt>
                <c:pt idx="29">
                  <c:v>2009 </c:v>
                </c:pt>
                <c:pt idx="30">
                  <c:v>2010 </c:v>
                </c:pt>
                <c:pt idx="31">
                  <c:v>2011 </c:v>
                </c:pt>
                <c:pt idx="32">
                  <c:v>2012 </c:v>
                </c:pt>
                <c:pt idx="33">
                  <c:v>2013 </c:v>
                </c:pt>
                <c:pt idx="34">
                  <c:v>2014 </c:v>
                </c:pt>
                <c:pt idx="35">
                  <c:v>2015 </c:v>
                </c:pt>
                <c:pt idx="36">
                  <c:v>2016 </c:v>
                </c:pt>
                <c:pt idx="37">
                  <c:v>2017 </c:v>
                </c:pt>
                <c:pt idx="38">
                  <c:v>2018 </c:v>
                </c:pt>
                <c:pt idx="39">
                  <c:v>2019 </c:v>
                </c:pt>
              </c:strCache>
            </c:strRef>
          </c:cat>
          <c:val>
            <c:numRef>
              <c:f>'原データ_16-20'!$B$17:$AO$17</c:f>
              <c:numCache>
                <c:formatCode>#,##0.000_ </c:formatCode>
                <c:ptCount val="40"/>
                <c:pt idx="21">
                  <c:v>2.7837554382918486E-2</c:v>
                </c:pt>
                <c:pt idx="22">
                  <c:v>3.4671146263502955E-2</c:v>
                </c:pt>
                <c:pt idx="23">
                  <c:v>3.8080849664295639E-2</c:v>
                </c:pt>
                <c:pt idx="24">
                  <c:v>4.722057239709037E-2</c:v>
                </c:pt>
                <c:pt idx="25">
                  <c:v>4.3761823761802481E-2</c:v>
                </c:pt>
                <c:pt idx="26">
                  <c:v>3.8376026298654893E-2</c:v>
                </c:pt>
                <c:pt idx="27">
                  <c:v>4.0061655502376427E-2</c:v>
                </c:pt>
                <c:pt idx="28">
                  <c:v>3.2999806341936583E-2</c:v>
                </c:pt>
                <c:pt idx="29">
                  <c:v>3.3074585537276713E-2</c:v>
                </c:pt>
                <c:pt idx="30">
                  <c:v>3.9582706537082957E-2</c:v>
                </c:pt>
                <c:pt idx="31">
                  <c:v>3.7133960490895748E-2</c:v>
                </c:pt>
                <c:pt idx="32">
                  <c:v>4.3295620699689959E-2</c:v>
                </c:pt>
                <c:pt idx="33">
                  <c:v>4.141651684305598E-2</c:v>
                </c:pt>
                <c:pt idx="34">
                  <c:v>3.6681457255852846E-2</c:v>
                </c:pt>
              </c:numCache>
            </c:numRef>
          </c:val>
          <c:smooth val="0"/>
          <c:extLst>
            <c:ext xmlns:c16="http://schemas.microsoft.com/office/drawing/2014/chart" uri="{C3380CC4-5D6E-409C-BE32-E72D297353CC}">
              <c16:uniqueId val="{00000004-B76E-448C-BB47-80BE0F3D03B8}"/>
            </c:ext>
          </c:extLst>
        </c:ser>
        <c:ser>
          <c:idx val="5"/>
          <c:order val="5"/>
          <c:tx>
            <c:strRef>
              <c:f>'原データ_16-20'!$A$18</c:f>
              <c:strCache>
                <c:ptCount val="1"/>
                <c:pt idx="0">
                  <c:v>非金融資本税引き後収益率（時価固定資本減耗，2015年基準）</c:v>
                </c:pt>
              </c:strCache>
            </c:strRef>
          </c:tx>
          <c:marker>
            <c:symbol val="none"/>
          </c:marker>
          <c:cat>
            <c:strRef>
              <c:f>'原データ_16-20'!$B$12:$AO$12</c:f>
              <c:strCache>
                <c:ptCount val="40"/>
                <c:pt idx="0">
                  <c:v>1980暦年</c:v>
                </c:pt>
                <c:pt idx="1">
                  <c:v>1981 </c:v>
                </c:pt>
                <c:pt idx="2">
                  <c:v>1982 </c:v>
                </c:pt>
                <c:pt idx="3">
                  <c:v>1983 </c:v>
                </c:pt>
                <c:pt idx="4">
                  <c:v>1984 </c:v>
                </c:pt>
                <c:pt idx="5">
                  <c:v>1985 </c:v>
                </c:pt>
                <c:pt idx="6">
                  <c:v>1986 </c:v>
                </c:pt>
                <c:pt idx="7">
                  <c:v>1987 </c:v>
                </c:pt>
                <c:pt idx="8">
                  <c:v>1988 </c:v>
                </c:pt>
                <c:pt idx="9">
                  <c:v>1989 </c:v>
                </c:pt>
                <c:pt idx="10">
                  <c:v>1990 </c:v>
                </c:pt>
                <c:pt idx="11">
                  <c:v>1991 </c:v>
                </c:pt>
                <c:pt idx="12">
                  <c:v>1992 </c:v>
                </c:pt>
                <c:pt idx="13">
                  <c:v>1993 </c:v>
                </c:pt>
                <c:pt idx="14">
                  <c:v>1994 </c:v>
                </c:pt>
                <c:pt idx="15">
                  <c:v>1995 </c:v>
                </c:pt>
                <c:pt idx="16">
                  <c:v>1996 </c:v>
                </c:pt>
                <c:pt idx="17">
                  <c:v>1997 </c:v>
                </c:pt>
                <c:pt idx="18">
                  <c:v>1998 </c:v>
                </c:pt>
                <c:pt idx="19">
                  <c:v>1999 </c:v>
                </c:pt>
                <c:pt idx="20">
                  <c:v>2000 </c:v>
                </c:pt>
                <c:pt idx="21">
                  <c:v>2001 </c:v>
                </c:pt>
                <c:pt idx="22">
                  <c:v>2002 </c:v>
                </c:pt>
                <c:pt idx="23">
                  <c:v>2003 </c:v>
                </c:pt>
                <c:pt idx="24">
                  <c:v>2004 </c:v>
                </c:pt>
                <c:pt idx="25">
                  <c:v>2005 </c:v>
                </c:pt>
                <c:pt idx="26">
                  <c:v>2006 </c:v>
                </c:pt>
                <c:pt idx="27">
                  <c:v>2007 </c:v>
                </c:pt>
                <c:pt idx="28">
                  <c:v>2008 </c:v>
                </c:pt>
                <c:pt idx="29">
                  <c:v>2009 </c:v>
                </c:pt>
                <c:pt idx="30">
                  <c:v>2010 </c:v>
                </c:pt>
                <c:pt idx="31">
                  <c:v>2011 </c:v>
                </c:pt>
                <c:pt idx="32">
                  <c:v>2012 </c:v>
                </c:pt>
                <c:pt idx="33">
                  <c:v>2013 </c:v>
                </c:pt>
                <c:pt idx="34">
                  <c:v>2014 </c:v>
                </c:pt>
                <c:pt idx="35">
                  <c:v>2015 </c:v>
                </c:pt>
                <c:pt idx="36">
                  <c:v>2016 </c:v>
                </c:pt>
                <c:pt idx="37">
                  <c:v>2017 </c:v>
                </c:pt>
                <c:pt idx="38">
                  <c:v>2018 </c:v>
                </c:pt>
                <c:pt idx="39">
                  <c:v>2019 </c:v>
                </c:pt>
              </c:strCache>
            </c:strRef>
          </c:cat>
          <c:val>
            <c:numRef>
              <c:f>'原データ_16-20'!$B$18:$AO$18</c:f>
              <c:numCache>
                <c:formatCode>#,##0.0_ </c:formatCode>
                <c:ptCount val="40"/>
                <c:pt idx="14" formatCode="#,##0.000_ ">
                  <c:v>2.0232919195146436E-2</c:v>
                </c:pt>
                <c:pt idx="15" formatCode="#,##0.000_ ">
                  <c:v>2.5603530639248782E-2</c:v>
                </c:pt>
                <c:pt idx="16" formatCode="#,##0.000_ ">
                  <c:v>2.8484243787164285E-2</c:v>
                </c:pt>
                <c:pt idx="17" formatCode="#,##0.000_ ">
                  <c:v>2.4207056471486195E-2</c:v>
                </c:pt>
                <c:pt idx="18" formatCode="#,##0.000_ ">
                  <c:v>2.3045191208883542E-2</c:v>
                </c:pt>
                <c:pt idx="19" formatCode="#,##0.000_ ">
                  <c:v>2.5423310872658065E-2</c:v>
                </c:pt>
                <c:pt idx="20" formatCode="#,##0.000_ ">
                  <c:v>3.1514684385952965E-2</c:v>
                </c:pt>
                <c:pt idx="21" formatCode="#,##0.000_ ">
                  <c:v>3.029081486903263E-2</c:v>
                </c:pt>
                <c:pt idx="22" formatCode="#,##0.000_ ">
                  <c:v>3.6533021955488437E-2</c:v>
                </c:pt>
                <c:pt idx="23" formatCode="#,##0.000_ ">
                  <c:v>3.9484688313344916E-2</c:v>
                </c:pt>
                <c:pt idx="24" formatCode="#,##0.000_ ">
                  <c:v>4.4038622657806725E-2</c:v>
                </c:pt>
                <c:pt idx="25" formatCode="#,##0.000_ ">
                  <c:v>3.9240236346137242E-2</c:v>
                </c:pt>
                <c:pt idx="26" formatCode="#,##0.000_ ">
                  <c:v>3.1881516762769235E-2</c:v>
                </c:pt>
                <c:pt idx="27" formatCode="#,##0.000_ ">
                  <c:v>3.0534269175499167E-2</c:v>
                </c:pt>
                <c:pt idx="28" formatCode="#,##0.000_ ">
                  <c:v>2.641330628715835E-2</c:v>
                </c:pt>
                <c:pt idx="29" formatCode="#,##0.000_ ">
                  <c:v>1.9920787015153044E-2</c:v>
                </c:pt>
                <c:pt idx="30" formatCode="#,##0.000_ ">
                  <c:v>3.5191284211152453E-2</c:v>
                </c:pt>
                <c:pt idx="31" formatCode="#,##0.000_ ">
                  <c:v>2.8188724468266275E-2</c:v>
                </c:pt>
                <c:pt idx="32" formatCode="#,##0.000_ ">
                  <c:v>3.1141740707531791E-2</c:v>
                </c:pt>
                <c:pt idx="33" formatCode="#,##0.000_ ">
                  <c:v>3.322593412404766E-2</c:v>
                </c:pt>
                <c:pt idx="34" formatCode="#,##0.000_ ">
                  <c:v>2.8974825212812347E-2</c:v>
                </c:pt>
                <c:pt idx="35" formatCode="#,##0.000_ ">
                  <c:v>3.8283166862935154E-2</c:v>
                </c:pt>
                <c:pt idx="36" formatCode="#,##0.000_ ">
                  <c:v>3.8841214408482774E-2</c:v>
                </c:pt>
                <c:pt idx="37" formatCode="#,##0.000_ ">
                  <c:v>3.9348559603830068E-2</c:v>
                </c:pt>
                <c:pt idx="38" formatCode="#,##0.000_ ">
                  <c:v>3.1412746400673895E-2</c:v>
                </c:pt>
                <c:pt idx="39" formatCode="#,##0.000_ ">
                  <c:v>2.5779184571382598E-2</c:v>
                </c:pt>
              </c:numCache>
            </c:numRef>
          </c:val>
          <c:smooth val="0"/>
          <c:extLst>
            <c:ext xmlns:c16="http://schemas.microsoft.com/office/drawing/2014/chart" uri="{C3380CC4-5D6E-409C-BE32-E72D297353CC}">
              <c16:uniqueId val="{00000005-B76E-448C-BB47-80BE0F3D03B8}"/>
            </c:ext>
          </c:extLst>
        </c:ser>
        <c:dLbls>
          <c:showLegendKey val="0"/>
          <c:showVal val="0"/>
          <c:showCatName val="0"/>
          <c:showSerName val="0"/>
          <c:showPercent val="0"/>
          <c:showBubbleSize val="0"/>
        </c:dLbls>
        <c:smooth val="0"/>
        <c:axId val="465995896"/>
        <c:axId val="465996680"/>
      </c:lineChart>
      <c:catAx>
        <c:axId val="465995896"/>
        <c:scaling>
          <c:orientation val="minMax"/>
        </c:scaling>
        <c:delete val="0"/>
        <c:axPos val="b"/>
        <c:numFmt formatCode="General" sourceLinked="1"/>
        <c:majorTickMark val="out"/>
        <c:minorTickMark val="none"/>
        <c:tickLblPos val="nextTo"/>
        <c:crossAx val="465996680"/>
        <c:crosses val="autoZero"/>
        <c:auto val="1"/>
        <c:lblAlgn val="ctr"/>
        <c:lblOffset val="100"/>
        <c:noMultiLvlLbl val="0"/>
      </c:catAx>
      <c:valAx>
        <c:axId val="465996680"/>
        <c:scaling>
          <c:orientation val="minMax"/>
        </c:scaling>
        <c:delete val="0"/>
        <c:axPos val="l"/>
        <c:majorGridlines/>
        <c:numFmt formatCode="0%" sourceLinked="0"/>
        <c:majorTickMark val="out"/>
        <c:minorTickMark val="none"/>
        <c:tickLblPos val="nextTo"/>
        <c:crossAx val="465995896"/>
        <c:crosses val="autoZero"/>
        <c:crossBetween val="between"/>
      </c:valAx>
    </c:plotArea>
    <c:legend>
      <c:legendPos val="b"/>
      <c:overlay val="0"/>
    </c:legend>
    <c:plotVisOnly val="1"/>
    <c:dispBlanksAs val="gap"/>
    <c:showDLblsOverMax val="0"/>
  </c:chart>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800" b="1" i="0" u="none" strike="noStrike" kern="1200" baseline="0">
                <a:solidFill>
                  <a:sysClr val="windowText" lastClr="000000"/>
                </a:solidFill>
                <a:latin typeface="+mn-lt"/>
                <a:ea typeface="+mn-ea"/>
                <a:cs typeface="+mn-cs"/>
              </a:defRPr>
            </a:pPr>
            <a:r>
              <a:rPr lang="ja-JP" altLang="ja-JP" sz="1800" b="1" i="0" baseline="0"/>
              <a:t>図</a:t>
            </a:r>
            <a:r>
              <a:rPr lang="en-US" altLang="ja-JP" sz="1800" b="1" i="0" baseline="0"/>
              <a:t>16-21</a:t>
            </a:r>
            <a:r>
              <a:rPr lang="ja-JP" altLang="ja-JP" sz="1800" b="1" i="0" baseline="0"/>
              <a:t>：家計と企業の対国民所得純貯蓄率の推移</a:t>
            </a:r>
            <a:endParaRPr lang="en-US" altLang="ja-JP" sz="1800" b="1" i="0" baseline="0"/>
          </a:p>
          <a:p>
            <a:pPr marL="0" marR="0" indent="0" algn="ctr" defTabSz="914400" rtl="0" eaLnBrk="1" fontAlgn="auto" latinLnBrk="0" hangingPunct="1">
              <a:lnSpc>
                <a:spcPct val="100000"/>
              </a:lnSpc>
              <a:spcBef>
                <a:spcPts val="0"/>
              </a:spcBef>
              <a:spcAft>
                <a:spcPts val="0"/>
              </a:spcAft>
              <a:buClrTx/>
              <a:buSzTx/>
              <a:buFontTx/>
              <a:buNone/>
              <a:tabLst/>
              <a:defRPr sz="1800" b="1" i="0" u="none" strike="noStrike" kern="1200" baseline="0">
                <a:solidFill>
                  <a:sysClr val="windowText" lastClr="000000"/>
                </a:solidFill>
                <a:latin typeface="+mn-lt"/>
                <a:ea typeface="+mn-ea"/>
                <a:cs typeface="+mn-cs"/>
              </a:defRPr>
            </a:pPr>
            <a:r>
              <a:rPr lang="ja-JP" altLang="en-US" sz="1800" b="0" i="0" baseline="0"/>
              <a:t>（出所：内閣府）</a:t>
            </a:r>
            <a:endParaRPr lang="ja-JP" altLang="ja-JP" b="0"/>
          </a:p>
        </c:rich>
      </c:tx>
      <c:overlay val="0"/>
    </c:title>
    <c:autoTitleDeleted val="0"/>
    <c:plotArea>
      <c:layout/>
      <c:lineChart>
        <c:grouping val="standard"/>
        <c:varyColors val="0"/>
        <c:ser>
          <c:idx val="0"/>
          <c:order val="0"/>
          <c:tx>
            <c:strRef>
              <c:f>'原データ_16-21'!$A$10</c:f>
              <c:strCache>
                <c:ptCount val="1"/>
                <c:pt idx="0">
                  <c:v>家計純貯蓄率（1995年基準）</c:v>
                </c:pt>
              </c:strCache>
            </c:strRef>
          </c:tx>
          <c:spPr>
            <a:ln>
              <a:solidFill>
                <a:prstClr val="black"/>
              </a:solidFill>
              <a:prstDash val="sysDot"/>
            </a:ln>
          </c:spPr>
          <c:marker>
            <c:symbol val="none"/>
          </c:marker>
          <c:cat>
            <c:strRef>
              <c:f>'原データ_16-21'!$B$9:$AO$9</c:f>
              <c:strCache>
                <c:ptCount val="40"/>
                <c:pt idx="0">
                  <c:v>1980暦年</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strCache>
            </c:strRef>
          </c:cat>
          <c:val>
            <c:numRef>
              <c:f>'原データ_16-21'!$B$10:$AM$10</c:f>
              <c:numCache>
                <c:formatCode>0.0000_ </c:formatCode>
                <c:ptCount val="38"/>
                <c:pt idx="0">
                  <c:v>0.13837998938846593</c:v>
                </c:pt>
                <c:pt idx="1">
                  <c:v>0.14720661046433828</c:v>
                </c:pt>
                <c:pt idx="2">
                  <c:v>0.137003716241027</c:v>
                </c:pt>
                <c:pt idx="3">
                  <c:v>0.13288022519167</c:v>
                </c:pt>
                <c:pt idx="4">
                  <c:v>0.13115985514572165</c:v>
                </c:pt>
                <c:pt idx="5">
                  <c:v>0.12415854762865902</c:v>
                </c:pt>
                <c:pt idx="6">
                  <c:v>0.11746414363034015</c:v>
                </c:pt>
                <c:pt idx="7">
                  <c:v>0.1027171864885382</c:v>
                </c:pt>
                <c:pt idx="8">
                  <c:v>0.10555061496101753</c:v>
                </c:pt>
                <c:pt idx="9">
                  <c:v>0.10649396494800195</c:v>
                </c:pt>
                <c:pt idx="10">
                  <c:v>0.10952765101237742</c:v>
                </c:pt>
                <c:pt idx="11">
                  <c:v>0.11832646290998326</c:v>
                </c:pt>
                <c:pt idx="12">
                  <c:v>0.11395171325472078</c:v>
                </c:pt>
                <c:pt idx="13">
                  <c:v>0.11099287804670104</c:v>
                </c:pt>
                <c:pt idx="14">
                  <c:v>0.10419865617159656</c:v>
                </c:pt>
                <c:pt idx="15">
                  <c:v>9.8370954511139017E-2</c:v>
                </c:pt>
                <c:pt idx="16">
                  <c:v>7.9356083673444378E-2</c:v>
                </c:pt>
                <c:pt idx="17">
                  <c:v>8.0442927172649226E-2</c:v>
                </c:pt>
                <c:pt idx="18">
                  <c:v>9.2573239662246801E-2</c:v>
                </c:pt>
                <c:pt idx="19">
                  <c:v>9.0100562620939351E-2</c:v>
                </c:pt>
                <c:pt idx="20">
                  <c:v>7.9069250631878835E-2</c:v>
                </c:pt>
                <c:pt idx="21">
                  <c:v>5.4579025330663257E-2</c:v>
                </c:pt>
                <c:pt idx="22">
                  <c:v>5.9591242197433225E-2</c:v>
                </c:pt>
                <c:pt idx="23">
                  <c:v>6.1355373567059744E-2</c:v>
                </c:pt>
              </c:numCache>
            </c:numRef>
          </c:val>
          <c:smooth val="0"/>
          <c:extLst>
            <c:ext xmlns:c16="http://schemas.microsoft.com/office/drawing/2014/chart" uri="{C3380CC4-5D6E-409C-BE32-E72D297353CC}">
              <c16:uniqueId val="{00000000-BA3F-4D5D-8367-0A99DA95929D}"/>
            </c:ext>
          </c:extLst>
        </c:ser>
        <c:ser>
          <c:idx val="1"/>
          <c:order val="1"/>
          <c:tx>
            <c:strRef>
              <c:f>'原データ_16-21'!$A$11</c:f>
              <c:strCache>
                <c:ptCount val="1"/>
                <c:pt idx="0">
                  <c:v>家計純貯蓄率（2000年基準）</c:v>
                </c:pt>
              </c:strCache>
            </c:strRef>
          </c:tx>
          <c:spPr>
            <a:ln>
              <a:solidFill>
                <a:prstClr val="black"/>
              </a:solidFill>
              <a:prstDash val="dash"/>
            </a:ln>
          </c:spPr>
          <c:marker>
            <c:symbol val="none"/>
          </c:marker>
          <c:cat>
            <c:strRef>
              <c:f>'原データ_16-21'!$B$9:$AO$9</c:f>
              <c:strCache>
                <c:ptCount val="40"/>
                <c:pt idx="0">
                  <c:v>1980暦年</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strCache>
            </c:strRef>
          </c:cat>
          <c:val>
            <c:numRef>
              <c:f>'原データ_16-21'!$B$11:$AK$11</c:f>
              <c:numCache>
                <c:formatCode>General</c:formatCode>
                <c:ptCount val="36"/>
                <c:pt idx="16" formatCode="0.0000_ ">
                  <c:v>8.6413061384126647E-2</c:v>
                </c:pt>
                <c:pt idx="17" formatCode="0.0000_ ">
                  <c:v>8.3313299308845651E-2</c:v>
                </c:pt>
                <c:pt idx="18" formatCode="0.0000_ ">
                  <c:v>9.5394165034660944E-2</c:v>
                </c:pt>
                <c:pt idx="19" formatCode="0.0000_ ">
                  <c:v>8.4515184025787601E-2</c:v>
                </c:pt>
                <c:pt idx="20" formatCode="0.0000_ ">
                  <c:v>7.1101065774493558E-2</c:v>
                </c:pt>
                <c:pt idx="21" formatCode="0.0000_ ">
                  <c:v>4.1191911440682308E-2</c:v>
                </c:pt>
                <c:pt idx="22" formatCode="0.0000_ ">
                  <c:v>4.0484835507615502E-2</c:v>
                </c:pt>
                <c:pt idx="23" formatCode="0.0000_ ">
                  <c:v>3.1302774089077896E-2</c:v>
                </c:pt>
                <c:pt idx="24" formatCode="0.0000_ ">
                  <c:v>2.8490090150083656E-2</c:v>
                </c:pt>
                <c:pt idx="25" formatCode="0.0000_ ">
                  <c:v>2.40191832544401E-2</c:v>
                </c:pt>
              </c:numCache>
            </c:numRef>
          </c:val>
          <c:smooth val="0"/>
          <c:extLst>
            <c:ext xmlns:c16="http://schemas.microsoft.com/office/drawing/2014/chart" uri="{C3380CC4-5D6E-409C-BE32-E72D297353CC}">
              <c16:uniqueId val="{00000001-BA3F-4D5D-8367-0A99DA95929D}"/>
            </c:ext>
          </c:extLst>
        </c:ser>
        <c:ser>
          <c:idx val="2"/>
          <c:order val="2"/>
          <c:tx>
            <c:strRef>
              <c:f>'原データ_16-21'!$A$12</c:f>
              <c:strCache>
                <c:ptCount val="1"/>
                <c:pt idx="0">
                  <c:v>家計純貯蓄率（2005年基準）</c:v>
                </c:pt>
              </c:strCache>
            </c:strRef>
          </c:tx>
          <c:spPr>
            <a:ln>
              <a:solidFill>
                <a:prstClr val="black"/>
              </a:solidFill>
              <a:prstDash val="sysDash"/>
            </a:ln>
          </c:spPr>
          <c:marker>
            <c:symbol val="none"/>
          </c:marker>
          <c:cat>
            <c:strRef>
              <c:f>'原データ_16-21'!$B$9:$AO$9</c:f>
              <c:strCache>
                <c:ptCount val="40"/>
                <c:pt idx="0">
                  <c:v>1980暦年</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strCache>
            </c:strRef>
          </c:cat>
          <c:val>
            <c:numRef>
              <c:f>'原データ_16-21'!$B$12:$AK$12</c:f>
              <c:numCache>
                <c:formatCode>General</c:formatCode>
                <c:ptCount val="36"/>
                <c:pt idx="21" formatCode="0.0000_ ">
                  <c:v>2.9445873190550483E-2</c:v>
                </c:pt>
                <c:pt idx="22" formatCode="0.0000_ ">
                  <c:v>2.4652403793040206E-2</c:v>
                </c:pt>
                <c:pt idx="23" formatCode="0.0000_ ">
                  <c:v>1.9725347202053364E-2</c:v>
                </c:pt>
                <c:pt idx="24" formatCode="0.0000_ ">
                  <c:v>1.6156413091981455E-2</c:v>
                </c:pt>
                <c:pt idx="25" formatCode="0.0000_ ">
                  <c:v>1.1195809630306346E-2</c:v>
                </c:pt>
                <c:pt idx="26" formatCode="0.0000_ ">
                  <c:v>8.8913361352350451E-3</c:v>
                </c:pt>
                <c:pt idx="27" formatCode="0.0000_ ">
                  <c:v>6.9748222546562252E-3</c:v>
                </c:pt>
                <c:pt idx="28" formatCode="0.0000_ ">
                  <c:v>3.3951354364401944E-3</c:v>
                </c:pt>
                <c:pt idx="29" formatCode="0.0000_ ">
                  <c:v>1.9702336933710655E-2</c:v>
                </c:pt>
                <c:pt idx="30" formatCode="0.0000_ ">
                  <c:v>1.7186811731844998E-2</c:v>
                </c:pt>
                <c:pt idx="31" formatCode="0.0000_ ">
                  <c:v>2.1840921214436933E-2</c:v>
                </c:pt>
                <c:pt idx="32" formatCode="0.0000_ ">
                  <c:v>9.9070481279605136E-3</c:v>
                </c:pt>
                <c:pt idx="33" formatCode="0.0000_ ">
                  <c:v>-3.9995310507772157E-4</c:v>
                </c:pt>
                <c:pt idx="34" formatCode="0.0000_ ">
                  <c:v>-6.4081590088596362E-3</c:v>
                </c:pt>
              </c:numCache>
            </c:numRef>
          </c:val>
          <c:smooth val="0"/>
          <c:extLst>
            <c:ext xmlns:c16="http://schemas.microsoft.com/office/drawing/2014/chart" uri="{C3380CC4-5D6E-409C-BE32-E72D297353CC}">
              <c16:uniqueId val="{00000002-BA3F-4D5D-8367-0A99DA95929D}"/>
            </c:ext>
          </c:extLst>
        </c:ser>
        <c:ser>
          <c:idx val="3"/>
          <c:order val="3"/>
          <c:tx>
            <c:strRef>
              <c:f>'原データ_16-21'!$A$14</c:f>
              <c:strCache>
                <c:ptCount val="1"/>
                <c:pt idx="0">
                  <c:v>民間非金融法人企業純貯蓄率（1995年基準）</c:v>
                </c:pt>
              </c:strCache>
            </c:strRef>
          </c:tx>
          <c:spPr>
            <a:ln>
              <a:solidFill>
                <a:srgbClr val="FF0000"/>
              </a:solidFill>
              <a:prstDash val="sysDot"/>
            </a:ln>
          </c:spPr>
          <c:marker>
            <c:symbol val="none"/>
          </c:marker>
          <c:cat>
            <c:strRef>
              <c:f>'原データ_16-21'!$B$9:$AO$9</c:f>
              <c:strCache>
                <c:ptCount val="40"/>
                <c:pt idx="0">
                  <c:v>1980暦年</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strCache>
            </c:strRef>
          </c:cat>
          <c:val>
            <c:numRef>
              <c:f>'原データ_16-21'!$B$14:$AK$14</c:f>
              <c:numCache>
                <c:formatCode>0.0000_ </c:formatCode>
                <c:ptCount val="36"/>
                <c:pt idx="0">
                  <c:v>5.7954207930217737E-2</c:v>
                </c:pt>
                <c:pt idx="1">
                  <c:v>4.6521286153963788E-2</c:v>
                </c:pt>
                <c:pt idx="2">
                  <c:v>4.2663103843552048E-2</c:v>
                </c:pt>
                <c:pt idx="3">
                  <c:v>4.4119812164481333E-2</c:v>
                </c:pt>
                <c:pt idx="4">
                  <c:v>4.6957288240259562E-2</c:v>
                </c:pt>
                <c:pt idx="5">
                  <c:v>5.4563676065579901E-2</c:v>
                </c:pt>
                <c:pt idx="6">
                  <c:v>6.1315270630263131E-2</c:v>
                </c:pt>
                <c:pt idx="7">
                  <c:v>5.7217971766072045E-2</c:v>
                </c:pt>
                <c:pt idx="8">
                  <c:v>5.471543016651878E-2</c:v>
                </c:pt>
                <c:pt idx="9">
                  <c:v>3.4484030239085452E-2</c:v>
                </c:pt>
                <c:pt idx="10">
                  <c:v>2.0787213136282838E-2</c:v>
                </c:pt>
                <c:pt idx="11">
                  <c:v>1.1827552693404037E-2</c:v>
                </c:pt>
                <c:pt idx="12">
                  <c:v>1.2433563334707527E-2</c:v>
                </c:pt>
                <c:pt idx="13">
                  <c:v>1.8166552315747753E-2</c:v>
                </c:pt>
                <c:pt idx="14">
                  <c:v>1.1052665582702516E-2</c:v>
                </c:pt>
                <c:pt idx="15">
                  <c:v>2.024412107144943E-2</c:v>
                </c:pt>
                <c:pt idx="16">
                  <c:v>3.3222343554355736E-2</c:v>
                </c:pt>
                <c:pt idx="17">
                  <c:v>3.9213886156465941E-2</c:v>
                </c:pt>
                <c:pt idx="18">
                  <c:v>3.1959339159421951E-2</c:v>
                </c:pt>
                <c:pt idx="19">
                  <c:v>4.0123400269805397E-2</c:v>
                </c:pt>
                <c:pt idx="20">
                  <c:v>4.2060019141334275E-2</c:v>
                </c:pt>
                <c:pt idx="21">
                  <c:v>3.5109618431020492E-2</c:v>
                </c:pt>
                <c:pt idx="22">
                  <c:v>5.0242289328982684E-2</c:v>
                </c:pt>
                <c:pt idx="23">
                  <c:v>5.0573943114107081E-2</c:v>
                </c:pt>
              </c:numCache>
            </c:numRef>
          </c:val>
          <c:smooth val="0"/>
          <c:extLst>
            <c:ext xmlns:c16="http://schemas.microsoft.com/office/drawing/2014/chart" uri="{C3380CC4-5D6E-409C-BE32-E72D297353CC}">
              <c16:uniqueId val="{00000003-BA3F-4D5D-8367-0A99DA95929D}"/>
            </c:ext>
          </c:extLst>
        </c:ser>
        <c:ser>
          <c:idx val="4"/>
          <c:order val="4"/>
          <c:tx>
            <c:strRef>
              <c:f>'原データ_16-21'!$A$15</c:f>
              <c:strCache>
                <c:ptCount val="1"/>
                <c:pt idx="0">
                  <c:v>民間非金融法人企業純貯蓄率（2000年基準）</c:v>
                </c:pt>
              </c:strCache>
            </c:strRef>
          </c:tx>
          <c:spPr>
            <a:ln>
              <a:solidFill>
                <a:srgbClr val="FF0000"/>
              </a:solidFill>
              <a:prstDash val="dash"/>
            </a:ln>
          </c:spPr>
          <c:marker>
            <c:symbol val="none"/>
          </c:marker>
          <c:cat>
            <c:strRef>
              <c:f>'原データ_16-21'!$B$9:$AO$9</c:f>
              <c:strCache>
                <c:ptCount val="40"/>
                <c:pt idx="0">
                  <c:v>1980暦年</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strCache>
            </c:strRef>
          </c:cat>
          <c:val>
            <c:numRef>
              <c:f>'原データ_16-21'!$B$15:$AK$15</c:f>
              <c:numCache>
                <c:formatCode>General</c:formatCode>
                <c:ptCount val="36"/>
                <c:pt idx="16" formatCode="0.0000_ ">
                  <c:v>2.7637045374110835E-2</c:v>
                </c:pt>
                <c:pt idx="17" formatCode="0.0000_ ">
                  <c:v>3.6975835197905406E-2</c:v>
                </c:pt>
                <c:pt idx="18" formatCode="0.0000_ ">
                  <c:v>2.7843120793178997E-2</c:v>
                </c:pt>
                <c:pt idx="19" formatCode="0.0000_ ">
                  <c:v>4.15725676737096E-2</c:v>
                </c:pt>
                <c:pt idx="20" formatCode="0.0000_ ">
                  <c:v>5.0653447523264346E-2</c:v>
                </c:pt>
                <c:pt idx="21" formatCode="0.0000_ ">
                  <c:v>4.4110361104894615E-2</c:v>
                </c:pt>
                <c:pt idx="22" formatCode="0.0000_ ">
                  <c:v>6.0980271285507211E-2</c:v>
                </c:pt>
                <c:pt idx="23" formatCode="0.0000_ ">
                  <c:v>6.0657914642550971E-2</c:v>
                </c:pt>
                <c:pt idx="24" formatCode="0.0000_ ">
                  <c:v>6.7646691583494956E-2</c:v>
                </c:pt>
                <c:pt idx="25" formatCode="0.0000_ ">
                  <c:v>6.0745607930912347E-2</c:v>
                </c:pt>
              </c:numCache>
            </c:numRef>
          </c:val>
          <c:smooth val="0"/>
          <c:extLst>
            <c:ext xmlns:c16="http://schemas.microsoft.com/office/drawing/2014/chart" uri="{C3380CC4-5D6E-409C-BE32-E72D297353CC}">
              <c16:uniqueId val="{00000004-BA3F-4D5D-8367-0A99DA95929D}"/>
            </c:ext>
          </c:extLst>
        </c:ser>
        <c:ser>
          <c:idx val="5"/>
          <c:order val="5"/>
          <c:tx>
            <c:strRef>
              <c:f>'原データ_16-21'!$A$16</c:f>
              <c:strCache>
                <c:ptCount val="1"/>
                <c:pt idx="0">
                  <c:v>民間非金融法人企業純貯蓄率（2005年基準）</c:v>
                </c:pt>
              </c:strCache>
            </c:strRef>
          </c:tx>
          <c:spPr>
            <a:ln>
              <a:solidFill>
                <a:srgbClr val="FF0000"/>
              </a:solidFill>
              <a:prstDash val="sysDash"/>
            </a:ln>
          </c:spPr>
          <c:marker>
            <c:symbol val="none"/>
          </c:marker>
          <c:cat>
            <c:strRef>
              <c:f>'原データ_16-21'!$B$9:$AO$9</c:f>
              <c:strCache>
                <c:ptCount val="40"/>
                <c:pt idx="0">
                  <c:v>1980暦年</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strCache>
            </c:strRef>
          </c:cat>
          <c:val>
            <c:numRef>
              <c:f>'原データ_16-21'!$B$16:$AK$16</c:f>
              <c:numCache>
                <c:formatCode>General</c:formatCode>
                <c:ptCount val="36"/>
                <c:pt idx="21" formatCode="0.0000_ ">
                  <c:v>4.382747725513772E-2</c:v>
                </c:pt>
                <c:pt idx="22" formatCode="0.0000_ ">
                  <c:v>6.0658378837443211E-2</c:v>
                </c:pt>
                <c:pt idx="23" formatCode="0.0000_ ">
                  <c:v>6.9456500308021071E-2</c:v>
                </c:pt>
                <c:pt idx="24" formatCode="0.0000_ ">
                  <c:v>8.6699185361952383E-2</c:v>
                </c:pt>
                <c:pt idx="25" formatCode="0.0000_ ">
                  <c:v>7.5977202291541548E-2</c:v>
                </c:pt>
                <c:pt idx="26" formatCode="0.0000_ ">
                  <c:v>6.4611299405228556E-2</c:v>
                </c:pt>
                <c:pt idx="27" formatCode="0.0000_ ">
                  <c:v>7.3409997689971099E-2</c:v>
                </c:pt>
                <c:pt idx="28" formatCode="0.0000_ ">
                  <c:v>6.4478436342435955E-2</c:v>
                </c:pt>
                <c:pt idx="29" formatCode="0.0000_ ">
                  <c:v>6.5899896421059576E-2</c:v>
                </c:pt>
                <c:pt idx="30" formatCode="0.0000_ ">
                  <c:v>7.977481457339787E-2</c:v>
                </c:pt>
                <c:pt idx="31" formatCode="0.0000_ ">
                  <c:v>7.9076161545132251E-2</c:v>
                </c:pt>
                <c:pt idx="32" formatCode="0.0000_ ">
                  <c:v>8.9260594400226156E-2</c:v>
                </c:pt>
                <c:pt idx="33" formatCode="0.0000_ ">
                  <c:v>8.6514400275086958E-2</c:v>
                </c:pt>
                <c:pt idx="34" formatCode="0.0000_ ">
                  <c:v>7.3858529433997455E-2</c:v>
                </c:pt>
              </c:numCache>
            </c:numRef>
          </c:val>
          <c:smooth val="0"/>
          <c:extLst>
            <c:ext xmlns:c16="http://schemas.microsoft.com/office/drawing/2014/chart" uri="{C3380CC4-5D6E-409C-BE32-E72D297353CC}">
              <c16:uniqueId val="{00000005-BA3F-4D5D-8367-0A99DA95929D}"/>
            </c:ext>
          </c:extLst>
        </c:ser>
        <c:ser>
          <c:idx val="6"/>
          <c:order val="6"/>
          <c:tx>
            <c:strRef>
              <c:f>'原データ_16-21'!$A$13</c:f>
              <c:strCache>
                <c:ptCount val="1"/>
                <c:pt idx="0">
                  <c:v>家計純貯蓄率（2015年基準）</c:v>
                </c:pt>
              </c:strCache>
            </c:strRef>
          </c:tx>
          <c:spPr>
            <a:ln>
              <a:solidFill>
                <a:schemeClr val="tx1"/>
              </a:solidFill>
              <a:prstDash val="solid"/>
            </a:ln>
          </c:spPr>
          <c:marker>
            <c:symbol val="none"/>
          </c:marker>
          <c:cat>
            <c:strRef>
              <c:f>'原データ_16-21'!$B$9:$AO$9</c:f>
              <c:strCache>
                <c:ptCount val="40"/>
                <c:pt idx="0">
                  <c:v>1980暦年</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strCache>
            </c:strRef>
          </c:cat>
          <c:val>
            <c:numRef>
              <c:f>'原データ_16-21'!$B$13:$AO$13</c:f>
              <c:numCache>
                <c:formatCode>General</c:formatCode>
                <c:ptCount val="40"/>
                <c:pt idx="14" formatCode="0.0000_ ">
                  <c:v>0.10037931571499185</c:v>
                </c:pt>
                <c:pt idx="15" formatCode="0.0000_ ">
                  <c:v>8.9191345706342157E-2</c:v>
                </c:pt>
                <c:pt idx="16" formatCode="0.0000_ ">
                  <c:v>7.43266897147353E-2</c:v>
                </c:pt>
                <c:pt idx="17" formatCode="0.0000_ ">
                  <c:v>7.6582826615639324E-2</c:v>
                </c:pt>
                <c:pt idx="18" formatCode="0.0000_ ">
                  <c:v>9.0289720018163336E-2</c:v>
                </c:pt>
                <c:pt idx="19" formatCode="0.0000_ ">
                  <c:v>7.8536746659268269E-2</c:v>
                </c:pt>
                <c:pt idx="20" formatCode="0.0000_ ">
                  <c:v>6.3948706023744709E-2</c:v>
                </c:pt>
                <c:pt idx="21" formatCode="0.0000_ ">
                  <c:v>3.2445795328742727E-2</c:v>
                </c:pt>
                <c:pt idx="22" formatCode="0.0000_ ">
                  <c:v>2.0556869153495135E-2</c:v>
                </c:pt>
                <c:pt idx="23" formatCode="0.0000_ ">
                  <c:v>1.7400644298402067E-2</c:v>
                </c:pt>
                <c:pt idx="24" formatCode="0.0000_ ">
                  <c:v>1.5187685055700357E-2</c:v>
                </c:pt>
                <c:pt idx="25" formatCode="0.0000_ ">
                  <c:v>2.0101679495846632E-2</c:v>
                </c:pt>
                <c:pt idx="26" formatCode="0.0000_ ">
                  <c:v>2.4262550492245183E-2</c:v>
                </c:pt>
                <c:pt idx="27" formatCode="0.0000_ ">
                  <c:v>2.5286327091144898E-2</c:v>
                </c:pt>
                <c:pt idx="28" formatCode="0.0000_ ">
                  <c:v>2.6957681642541489E-2</c:v>
                </c:pt>
                <c:pt idx="29" formatCode="0.0000_ ">
                  <c:v>3.8028106859020389E-2</c:v>
                </c:pt>
                <c:pt idx="30" formatCode="0.0000_ ">
                  <c:v>2.6188559615428115E-2</c:v>
                </c:pt>
                <c:pt idx="31" formatCode="0.0000_ ">
                  <c:v>2.9490420100096049E-2</c:v>
                </c:pt>
                <c:pt idx="32" formatCode="0.0000_ ">
                  <c:v>1.7642058734844576E-2</c:v>
                </c:pt>
                <c:pt idx="33" formatCode="0.0000_ ">
                  <c:v>-1.0053535957543207E-3</c:v>
                </c:pt>
                <c:pt idx="34" formatCode="0.0000_ ">
                  <c:v>-1.0149287413498569E-2</c:v>
                </c:pt>
                <c:pt idx="35" formatCode="0.0000_ ">
                  <c:v>-3.2880166493556846E-3</c:v>
                </c:pt>
                <c:pt idx="36" formatCode="0.0000_ ">
                  <c:v>1.0335542067250836E-2</c:v>
                </c:pt>
                <c:pt idx="37" formatCode="0.0000_ ">
                  <c:v>7.2747228252563051E-3</c:v>
                </c:pt>
                <c:pt idx="38" formatCode="0.0000_ ">
                  <c:v>7.9502584187899385E-3</c:v>
                </c:pt>
                <c:pt idx="39" formatCode="0.0000_ ">
                  <c:v>1.7119719561361633E-2</c:v>
                </c:pt>
              </c:numCache>
            </c:numRef>
          </c:val>
          <c:smooth val="0"/>
          <c:extLst>
            <c:ext xmlns:c16="http://schemas.microsoft.com/office/drawing/2014/chart" uri="{C3380CC4-5D6E-409C-BE32-E72D297353CC}">
              <c16:uniqueId val="{00000006-BA3F-4D5D-8367-0A99DA95929D}"/>
            </c:ext>
          </c:extLst>
        </c:ser>
        <c:ser>
          <c:idx val="7"/>
          <c:order val="7"/>
          <c:tx>
            <c:strRef>
              <c:f>'原データ_16-21'!$A$17</c:f>
              <c:strCache>
                <c:ptCount val="1"/>
                <c:pt idx="0">
                  <c:v>民間非金融法人企業純貯蓄率（2015年基準）</c:v>
                </c:pt>
              </c:strCache>
            </c:strRef>
          </c:tx>
          <c:spPr>
            <a:ln>
              <a:solidFill>
                <a:srgbClr val="FF0000"/>
              </a:solidFill>
              <a:prstDash val="solid"/>
            </a:ln>
          </c:spPr>
          <c:marker>
            <c:symbol val="none"/>
          </c:marker>
          <c:cat>
            <c:strRef>
              <c:f>'原データ_16-21'!$B$9:$AO$9</c:f>
              <c:strCache>
                <c:ptCount val="40"/>
                <c:pt idx="0">
                  <c:v>1980暦年</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strCache>
            </c:strRef>
          </c:cat>
          <c:val>
            <c:numRef>
              <c:f>'原データ_16-21'!$B$17:$AO$17</c:f>
              <c:numCache>
                <c:formatCode>General</c:formatCode>
                <c:ptCount val="40"/>
                <c:pt idx="14" formatCode="0.0000_ ">
                  <c:v>-3.3522246372395675E-3</c:v>
                </c:pt>
                <c:pt idx="15" formatCode="0.0000_ ">
                  <c:v>1.5833272003053983E-2</c:v>
                </c:pt>
                <c:pt idx="16" formatCode="0.0000_ ">
                  <c:v>3.6404757572418178E-2</c:v>
                </c:pt>
                <c:pt idx="17" formatCode="0.0000_ ">
                  <c:v>2.7297383446484375E-2</c:v>
                </c:pt>
                <c:pt idx="18" formatCode="0.0000_ ">
                  <c:v>2.6416836372759246E-2</c:v>
                </c:pt>
                <c:pt idx="19" formatCode="0.0000_ ">
                  <c:v>3.4900014322054564E-2</c:v>
                </c:pt>
                <c:pt idx="20" formatCode="0.0000_ ">
                  <c:v>5.8747862254115484E-2</c:v>
                </c:pt>
                <c:pt idx="21" formatCode="0.0000_ ">
                  <c:v>5.6410769455564086E-2</c:v>
                </c:pt>
                <c:pt idx="22" formatCode="0.0000_ ">
                  <c:v>7.1954629299764344E-2</c:v>
                </c:pt>
                <c:pt idx="23" formatCode="0.0000_ ">
                  <c:v>8.1395204751535943E-2</c:v>
                </c:pt>
                <c:pt idx="24" formatCode="0.0000_ ">
                  <c:v>9.4152298169284637E-2</c:v>
                </c:pt>
                <c:pt idx="25" formatCode="0.0000_ ">
                  <c:v>8.0695460925119075E-2</c:v>
                </c:pt>
                <c:pt idx="26" formatCode="0.0000_ ">
                  <c:v>6.3876324990995825E-2</c:v>
                </c:pt>
                <c:pt idx="27" formatCode="0.0000_ ">
                  <c:v>6.0803479964737998E-2</c:v>
                </c:pt>
                <c:pt idx="28" formatCode="0.0000_ ">
                  <c:v>5.1771283777818013E-2</c:v>
                </c:pt>
                <c:pt idx="29" formatCode="0.0000_ ">
                  <c:v>3.6819114177165713E-2</c:v>
                </c:pt>
                <c:pt idx="30" formatCode="0.0000_ ">
                  <c:v>7.8040440075056186E-2</c:v>
                </c:pt>
                <c:pt idx="31" formatCode="0.0000_ ">
                  <c:v>6.3016980379601073E-2</c:v>
                </c:pt>
                <c:pt idx="32" formatCode="0.0000_ ">
                  <c:v>6.6048092533315006E-2</c:v>
                </c:pt>
                <c:pt idx="33" formatCode="0.0000_ ">
                  <c:v>7.6210073756567645E-2</c:v>
                </c:pt>
                <c:pt idx="34" formatCode="0.0000_ ">
                  <c:v>6.7870919716671294E-2</c:v>
                </c:pt>
                <c:pt idx="35" formatCode="0.0000_ ">
                  <c:v>8.8904580755409315E-2</c:v>
                </c:pt>
                <c:pt idx="36" formatCode="0.0000_ ">
                  <c:v>9.0923726197022062E-2</c:v>
                </c:pt>
                <c:pt idx="37" formatCode="0.0000_ ">
                  <c:v>9.0136550963077364E-2</c:v>
                </c:pt>
                <c:pt idx="38" formatCode="0.0000_ ">
                  <c:v>6.7679396782741943E-2</c:v>
                </c:pt>
                <c:pt idx="39" formatCode="0.0000_ ">
                  <c:v>5.7504207624948171E-2</c:v>
                </c:pt>
              </c:numCache>
            </c:numRef>
          </c:val>
          <c:smooth val="0"/>
          <c:extLst>
            <c:ext xmlns:c16="http://schemas.microsoft.com/office/drawing/2014/chart" uri="{C3380CC4-5D6E-409C-BE32-E72D297353CC}">
              <c16:uniqueId val="{00000007-BA3F-4D5D-8367-0A99DA95929D}"/>
            </c:ext>
          </c:extLst>
        </c:ser>
        <c:dLbls>
          <c:showLegendKey val="0"/>
          <c:showVal val="0"/>
          <c:showCatName val="0"/>
          <c:showSerName val="0"/>
          <c:showPercent val="0"/>
          <c:showBubbleSize val="0"/>
        </c:dLbls>
        <c:smooth val="0"/>
        <c:axId val="465993544"/>
        <c:axId val="46766056"/>
      </c:lineChart>
      <c:catAx>
        <c:axId val="465993544"/>
        <c:scaling>
          <c:orientation val="minMax"/>
        </c:scaling>
        <c:delete val="0"/>
        <c:axPos val="b"/>
        <c:numFmt formatCode="General" sourceLinked="1"/>
        <c:majorTickMark val="out"/>
        <c:minorTickMark val="none"/>
        <c:tickLblPos val="nextTo"/>
        <c:crossAx val="46766056"/>
        <c:crosses val="autoZero"/>
        <c:auto val="1"/>
        <c:lblAlgn val="ctr"/>
        <c:lblOffset val="100"/>
        <c:noMultiLvlLbl val="0"/>
      </c:catAx>
      <c:valAx>
        <c:axId val="46766056"/>
        <c:scaling>
          <c:orientation val="minMax"/>
        </c:scaling>
        <c:delete val="0"/>
        <c:axPos val="l"/>
        <c:majorGridlines/>
        <c:numFmt formatCode="0%" sourceLinked="0"/>
        <c:majorTickMark val="out"/>
        <c:minorTickMark val="none"/>
        <c:tickLblPos val="nextTo"/>
        <c:crossAx val="465993544"/>
        <c:crosses val="autoZero"/>
        <c:crossBetween val="between"/>
      </c:valAx>
    </c:plotArea>
    <c:legend>
      <c:legendPos val="b"/>
      <c:overlay val="0"/>
    </c:legend>
    <c:plotVisOnly val="1"/>
    <c:dispBlanksAs val="gap"/>
    <c:showDLblsOverMax val="0"/>
  </c:chart>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ja-JP" altLang="en-US"/>
              <a:t>図</a:t>
            </a:r>
            <a:r>
              <a:rPr lang="en-US" altLang="ja-JP"/>
              <a:t>16-24</a:t>
            </a:r>
            <a:r>
              <a:rPr lang="ja-JP" altLang="en-US"/>
              <a:t>：民間非金融法人企業所得の分配</a:t>
            </a:r>
            <a:endParaRPr lang="en-US" altLang="ja-JP"/>
          </a:p>
          <a:p>
            <a:pPr>
              <a:defRPr/>
            </a:pPr>
            <a:r>
              <a:rPr lang="ja-JP" altLang="en-US" b="0"/>
              <a:t>（出所：内閣府）</a:t>
            </a:r>
          </a:p>
        </c:rich>
      </c:tx>
      <c:layout>
        <c:manualLayout>
          <c:xMode val="edge"/>
          <c:yMode val="edge"/>
          <c:x val="0.32656590393682755"/>
          <c:y val="1.3492332742881467E-2"/>
        </c:manualLayout>
      </c:layout>
      <c:overlay val="0"/>
    </c:title>
    <c:autoTitleDeleted val="0"/>
    <c:plotArea>
      <c:layout/>
      <c:lineChart>
        <c:grouping val="standard"/>
        <c:varyColors val="0"/>
        <c:ser>
          <c:idx val="0"/>
          <c:order val="0"/>
          <c:tx>
            <c:strRef>
              <c:f>'原データ_16-24'!$A$18</c:f>
              <c:strCache>
                <c:ptCount val="1"/>
                <c:pt idx="0">
                  <c:v>内部留保率（1995年基準）</c:v>
                </c:pt>
              </c:strCache>
            </c:strRef>
          </c:tx>
          <c:spPr>
            <a:ln>
              <a:solidFill>
                <a:schemeClr val="tx1"/>
              </a:solidFill>
            </a:ln>
          </c:spPr>
          <c:marker>
            <c:symbol val="none"/>
          </c:marker>
          <c:cat>
            <c:strRef>
              <c:f>'原データ_16-24'!$B$17:$AO$17</c:f>
              <c:strCache>
                <c:ptCount val="40"/>
                <c:pt idx="0">
                  <c:v>1980暦年</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strCache>
            </c:strRef>
          </c:cat>
          <c:val>
            <c:numRef>
              <c:f>'原データ_16-24'!$B$18:$AM$18</c:f>
              <c:numCache>
                <c:formatCode>0.0000_ </c:formatCode>
                <c:ptCount val="38"/>
                <c:pt idx="0">
                  <c:v>0.47904500711441866</c:v>
                </c:pt>
                <c:pt idx="1">
                  <c:v>0.43989405609313986</c:v>
                </c:pt>
                <c:pt idx="2">
                  <c:v>0.42274556145271952</c:v>
                </c:pt>
                <c:pt idx="3">
                  <c:v>0.42404178517617297</c:v>
                </c:pt>
                <c:pt idx="4">
                  <c:v>0.44831983450397872</c:v>
                </c:pt>
                <c:pt idx="5">
                  <c:v>0.48663456976622704</c:v>
                </c:pt>
                <c:pt idx="6">
                  <c:v>0.51456149532457018</c:v>
                </c:pt>
                <c:pt idx="7">
                  <c:v>0.52166101116442087</c:v>
                </c:pt>
                <c:pt idx="8">
                  <c:v>0.50985354714523057</c:v>
                </c:pt>
                <c:pt idx="9">
                  <c:v>0.42634672187752121</c:v>
                </c:pt>
                <c:pt idx="10">
                  <c:v>0.33960331770645508</c:v>
                </c:pt>
                <c:pt idx="11">
                  <c:v>0.3016499286850462</c:v>
                </c:pt>
                <c:pt idx="12">
                  <c:v>0.31343198430146701</c:v>
                </c:pt>
                <c:pt idx="13">
                  <c:v>0.34234390688117311</c:v>
                </c:pt>
                <c:pt idx="14">
                  <c:v>0.32050947768206345</c:v>
                </c:pt>
                <c:pt idx="15">
                  <c:v>0.37676627193487822</c:v>
                </c:pt>
                <c:pt idx="16">
                  <c:v>0.47426041574145256</c:v>
                </c:pt>
                <c:pt idx="17">
                  <c:v>0.50279158072023233</c:v>
                </c:pt>
                <c:pt idx="18">
                  <c:v>0.49066564745345037</c:v>
                </c:pt>
                <c:pt idx="19">
                  <c:v>0.52497762688095662</c:v>
                </c:pt>
                <c:pt idx="20">
                  <c:v>0.55382466193029345</c:v>
                </c:pt>
                <c:pt idx="21">
                  <c:v>0.54267833530165843</c:v>
                </c:pt>
                <c:pt idx="22">
                  <c:v>0.56419118266880219</c:v>
                </c:pt>
                <c:pt idx="23">
                  <c:v>0.58114163334334346</c:v>
                </c:pt>
              </c:numCache>
            </c:numRef>
          </c:val>
          <c:smooth val="0"/>
          <c:extLst>
            <c:ext xmlns:c16="http://schemas.microsoft.com/office/drawing/2014/chart" uri="{C3380CC4-5D6E-409C-BE32-E72D297353CC}">
              <c16:uniqueId val="{00000000-C19A-4007-B52F-A1E8B88AC77F}"/>
            </c:ext>
          </c:extLst>
        </c:ser>
        <c:ser>
          <c:idx val="1"/>
          <c:order val="1"/>
          <c:tx>
            <c:strRef>
              <c:f>'原データ_16-24'!$A$19</c:f>
              <c:strCache>
                <c:ptCount val="1"/>
                <c:pt idx="0">
                  <c:v>内部留保率（2000年基準）</c:v>
                </c:pt>
              </c:strCache>
            </c:strRef>
          </c:tx>
          <c:spPr>
            <a:ln>
              <a:solidFill>
                <a:prstClr val="black"/>
              </a:solidFill>
              <a:prstDash val="dash"/>
            </a:ln>
          </c:spPr>
          <c:marker>
            <c:symbol val="none"/>
          </c:marker>
          <c:cat>
            <c:strRef>
              <c:f>'原データ_16-24'!$B$17:$AO$17</c:f>
              <c:strCache>
                <c:ptCount val="40"/>
                <c:pt idx="0">
                  <c:v>1980暦年</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strCache>
            </c:strRef>
          </c:cat>
          <c:val>
            <c:numRef>
              <c:f>'原データ_16-24'!$B$19:$AM$19</c:f>
              <c:numCache>
                <c:formatCode>General</c:formatCode>
                <c:ptCount val="38"/>
                <c:pt idx="16" formatCode="0.0000_ ">
                  <c:v>0.45174013994209511</c:v>
                </c:pt>
                <c:pt idx="17" formatCode="0.0000_ ">
                  <c:v>0.49375034754616953</c:v>
                </c:pt>
                <c:pt idx="18" formatCode="0.0000_ ">
                  <c:v>0.4764852135082131</c:v>
                </c:pt>
                <c:pt idx="19" formatCode="0.0000_ ">
                  <c:v>0.53049545631211714</c:v>
                </c:pt>
                <c:pt idx="20" formatCode="0.0000_ ">
                  <c:v>0.5869342473166772</c:v>
                </c:pt>
                <c:pt idx="21" formatCode="0.0000_ ">
                  <c:v>0.57596402910974742</c:v>
                </c:pt>
                <c:pt idx="22" formatCode="0.0000_ ">
                  <c:v>0.59970491246699675</c:v>
                </c:pt>
                <c:pt idx="23" formatCode="0.0000_ ">
                  <c:v>0.61521386223130936</c:v>
                </c:pt>
                <c:pt idx="24" formatCode="0.0000_ ">
                  <c:v>0.61534678638814921</c:v>
                </c:pt>
                <c:pt idx="25" formatCode="0.0000_ ">
                  <c:v>0.59181182056124204</c:v>
                </c:pt>
              </c:numCache>
            </c:numRef>
          </c:val>
          <c:smooth val="0"/>
          <c:extLst>
            <c:ext xmlns:c16="http://schemas.microsoft.com/office/drawing/2014/chart" uri="{C3380CC4-5D6E-409C-BE32-E72D297353CC}">
              <c16:uniqueId val="{00000001-C19A-4007-B52F-A1E8B88AC77F}"/>
            </c:ext>
          </c:extLst>
        </c:ser>
        <c:ser>
          <c:idx val="2"/>
          <c:order val="2"/>
          <c:tx>
            <c:strRef>
              <c:f>'原データ_16-24'!$A$20</c:f>
              <c:strCache>
                <c:ptCount val="1"/>
                <c:pt idx="0">
                  <c:v>内部留保率（2015年基準）</c:v>
                </c:pt>
              </c:strCache>
            </c:strRef>
          </c:tx>
          <c:spPr>
            <a:ln>
              <a:solidFill>
                <a:prstClr val="black"/>
              </a:solidFill>
              <a:prstDash val="sysDash"/>
            </a:ln>
          </c:spPr>
          <c:marker>
            <c:symbol val="none"/>
          </c:marker>
          <c:cat>
            <c:strRef>
              <c:f>'原データ_16-24'!$B$17:$AO$17</c:f>
              <c:strCache>
                <c:ptCount val="40"/>
                <c:pt idx="0">
                  <c:v>1980暦年</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strCache>
            </c:strRef>
          </c:cat>
          <c:val>
            <c:numRef>
              <c:f>'原データ_16-24'!$B$20:$AO$20</c:f>
              <c:numCache>
                <c:formatCode>General</c:formatCode>
                <c:ptCount val="40"/>
                <c:pt idx="14" formatCode="0.0000_ ">
                  <c:v>0.33130591208737842</c:v>
                </c:pt>
                <c:pt idx="15" formatCode="0.0000_ ">
                  <c:v>0.43480810234541578</c:v>
                </c:pt>
                <c:pt idx="16" formatCode="0.0000_ ">
                  <c:v>0.5669176491661283</c:v>
                </c:pt>
                <c:pt idx="17" formatCode="0.0000_ ">
                  <c:v>0.56544711620593602</c:v>
                </c:pt>
                <c:pt idx="18" formatCode="0.0000_ ">
                  <c:v>0.56173799804272473</c:v>
                </c:pt>
                <c:pt idx="19" formatCode="0.0000_ ">
                  <c:v>0.60379136043288428</c:v>
                </c:pt>
                <c:pt idx="20" formatCode="0.0000_ ">
                  <c:v>0.7042689643139749</c:v>
                </c:pt>
                <c:pt idx="21" formatCode="0.0000_ ">
                  <c:v>0.71696491045242738</c:v>
                </c:pt>
                <c:pt idx="22" formatCode="0.0000_ ">
                  <c:v>0.7379523647251951</c:v>
                </c:pt>
                <c:pt idx="23" formatCode="0.0000_ ">
                  <c:v>0.76404239846480393</c:v>
                </c:pt>
                <c:pt idx="24" formatCode="0.0000_ ">
                  <c:v>0.7813882354654762</c:v>
                </c:pt>
                <c:pt idx="25" formatCode="0.0000_ ">
                  <c:v>0.74827059640743321</c:v>
                </c:pt>
                <c:pt idx="26" formatCode="0.0000_ ">
                  <c:v>0.6973564879555787</c:v>
                </c:pt>
                <c:pt idx="27" formatCode="0.0000_ ">
                  <c:v>0.6775497044294394</c:v>
                </c:pt>
                <c:pt idx="28" formatCode="0.0000_ ">
                  <c:v>0.65763780578329734</c:v>
                </c:pt>
                <c:pt idx="29" formatCode="0.0000_ ">
                  <c:v>0.57853970317408732</c:v>
                </c:pt>
                <c:pt idx="30" formatCode="0.0000_ ">
                  <c:v>0.69744634943930095</c:v>
                </c:pt>
                <c:pt idx="31" formatCode="0.0000_ ">
                  <c:v>0.68518257720551246</c:v>
                </c:pt>
                <c:pt idx="32" formatCode="0.0000_ ">
                  <c:v>0.67581710676816442</c:v>
                </c:pt>
                <c:pt idx="33" formatCode="0.0000_ ">
                  <c:v>0.69473130982809028</c:v>
                </c:pt>
                <c:pt idx="34" formatCode="0.0000_ ">
                  <c:v>0.65753338372385994</c:v>
                </c:pt>
                <c:pt idx="35" formatCode="0.0000_ ">
                  <c:v>0.6599265912685387</c:v>
                </c:pt>
                <c:pt idx="36" formatCode="0.0000_ ">
                  <c:v>0.68478558499179754</c:v>
                </c:pt>
                <c:pt idx="37" formatCode="0.0000_ ">
                  <c:v>0.66267644947762983</c:v>
                </c:pt>
                <c:pt idx="38" formatCode="0.0000_ ">
                  <c:v>0.58884160909000849</c:v>
                </c:pt>
                <c:pt idx="39" formatCode="0.0000_ ">
                  <c:v>0.58379264700469946</c:v>
                </c:pt>
              </c:numCache>
            </c:numRef>
          </c:val>
          <c:smooth val="0"/>
          <c:extLst>
            <c:ext xmlns:c16="http://schemas.microsoft.com/office/drawing/2014/chart" uri="{C3380CC4-5D6E-409C-BE32-E72D297353CC}">
              <c16:uniqueId val="{00000002-C19A-4007-B52F-A1E8B88AC77F}"/>
            </c:ext>
          </c:extLst>
        </c:ser>
        <c:ser>
          <c:idx val="3"/>
          <c:order val="3"/>
          <c:tx>
            <c:strRef>
              <c:f>'原データ_16-24'!$A$21</c:f>
              <c:strCache>
                <c:ptCount val="1"/>
                <c:pt idx="0">
                  <c:v>利子支払率（1995年基準）</c:v>
                </c:pt>
              </c:strCache>
            </c:strRef>
          </c:tx>
          <c:spPr>
            <a:ln>
              <a:solidFill>
                <a:srgbClr val="FF0000"/>
              </a:solidFill>
            </a:ln>
          </c:spPr>
          <c:marker>
            <c:symbol val="none"/>
          </c:marker>
          <c:cat>
            <c:strRef>
              <c:f>'原データ_16-24'!$B$17:$AO$17</c:f>
              <c:strCache>
                <c:ptCount val="40"/>
                <c:pt idx="0">
                  <c:v>1980暦年</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strCache>
            </c:strRef>
          </c:cat>
          <c:val>
            <c:numRef>
              <c:f>'原データ_16-24'!$B$21:$AM$21</c:f>
              <c:numCache>
                <c:formatCode>0.0000_ </c:formatCode>
                <c:ptCount val="38"/>
                <c:pt idx="0">
                  <c:v>0.4127170795423431</c:v>
                </c:pt>
                <c:pt idx="1">
                  <c:v>0.45002005876904266</c:v>
                </c:pt>
                <c:pt idx="2">
                  <c:v>0.47219518976782981</c:v>
                </c:pt>
                <c:pt idx="3">
                  <c:v>0.46836501196509583</c:v>
                </c:pt>
                <c:pt idx="4">
                  <c:v>0.44760288423120159</c:v>
                </c:pt>
                <c:pt idx="5">
                  <c:v>0.40765118856158272</c:v>
                </c:pt>
                <c:pt idx="6">
                  <c:v>0.36940722561806966</c:v>
                </c:pt>
                <c:pt idx="7">
                  <c:v>0.35843796559441843</c:v>
                </c:pt>
                <c:pt idx="8">
                  <c:v>0.38150200174191801</c:v>
                </c:pt>
                <c:pt idx="9">
                  <c:v>0.44352925176176056</c:v>
                </c:pt>
                <c:pt idx="10">
                  <c:v>0.5467219617742517</c:v>
                </c:pt>
                <c:pt idx="11">
                  <c:v>0.58373079925574189</c:v>
                </c:pt>
                <c:pt idx="12">
                  <c:v>0.55867114412744567</c:v>
                </c:pt>
                <c:pt idx="13">
                  <c:v>0.51718687977210642</c:v>
                </c:pt>
                <c:pt idx="14">
                  <c:v>0.52477283572837696</c:v>
                </c:pt>
                <c:pt idx="15">
                  <c:v>0.46714291973859096</c:v>
                </c:pt>
                <c:pt idx="16">
                  <c:v>0.37543989145515633</c:v>
                </c:pt>
                <c:pt idx="17">
                  <c:v>0.34833880806419493</c:v>
                </c:pt>
                <c:pt idx="18">
                  <c:v>0.33928979687290023</c:v>
                </c:pt>
                <c:pt idx="19">
                  <c:v>0.29506499737058189</c:v>
                </c:pt>
                <c:pt idx="20">
                  <c:v>0.27727232774855209</c:v>
                </c:pt>
                <c:pt idx="21">
                  <c:v>0.25733983385317305</c:v>
                </c:pt>
                <c:pt idx="22">
                  <c:v>0.20591717563394205</c:v>
                </c:pt>
                <c:pt idx="23">
                  <c:v>0.18761755362025637</c:v>
                </c:pt>
              </c:numCache>
            </c:numRef>
          </c:val>
          <c:smooth val="0"/>
          <c:extLst>
            <c:ext xmlns:c16="http://schemas.microsoft.com/office/drawing/2014/chart" uri="{C3380CC4-5D6E-409C-BE32-E72D297353CC}">
              <c16:uniqueId val="{00000003-C19A-4007-B52F-A1E8B88AC77F}"/>
            </c:ext>
          </c:extLst>
        </c:ser>
        <c:ser>
          <c:idx val="4"/>
          <c:order val="4"/>
          <c:tx>
            <c:strRef>
              <c:f>'原データ_16-24'!$A$22</c:f>
              <c:strCache>
                <c:ptCount val="1"/>
                <c:pt idx="0">
                  <c:v>利子支払率（2000年基準）</c:v>
                </c:pt>
              </c:strCache>
            </c:strRef>
          </c:tx>
          <c:spPr>
            <a:ln>
              <a:solidFill>
                <a:srgbClr val="FF0000"/>
              </a:solidFill>
              <a:prstDash val="dash"/>
            </a:ln>
          </c:spPr>
          <c:marker>
            <c:symbol val="none"/>
          </c:marker>
          <c:cat>
            <c:strRef>
              <c:f>'原データ_16-24'!$B$17:$AO$17</c:f>
              <c:strCache>
                <c:ptCount val="40"/>
                <c:pt idx="0">
                  <c:v>1980暦年</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strCache>
            </c:strRef>
          </c:cat>
          <c:val>
            <c:numRef>
              <c:f>'原データ_16-24'!$B$22:$AM$22</c:f>
              <c:numCache>
                <c:formatCode>General</c:formatCode>
                <c:ptCount val="38"/>
                <c:pt idx="16" formatCode="0.0000_ ">
                  <c:v>0.39149919506516667</c:v>
                </c:pt>
                <c:pt idx="17" formatCode="0.0000_ ">
                  <c:v>0.35390085820734141</c:v>
                </c:pt>
                <c:pt idx="18" formatCode="0.0000_ ">
                  <c:v>0.3468772805386191</c:v>
                </c:pt>
                <c:pt idx="19" formatCode="0.0000_ ">
                  <c:v>0.2888563972534286</c:v>
                </c:pt>
                <c:pt idx="20" formatCode="0.0000_ ">
                  <c:v>0.24960404076846757</c:v>
                </c:pt>
                <c:pt idx="21" formatCode="0.0000_ ">
                  <c:v>0.2313168768694687</c:v>
                </c:pt>
                <c:pt idx="22" formatCode="0.0000_ ">
                  <c:v>0.18297052375328229</c:v>
                </c:pt>
                <c:pt idx="23" formatCode="0.0000_ ">
                  <c:v>0.17319774777881117</c:v>
                </c:pt>
                <c:pt idx="24" formatCode="0.0000_ ">
                  <c:v>0.14963401089269227</c:v>
                </c:pt>
                <c:pt idx="25" formatCode="0.0000_ ">
                  <c:v>0.13126825342813694</c:v>
                </c:pt>
              </c:numCache>
            </c:numRef>
          </c:val>
          <c:smooth val="0"/>
          <c:extLst>
            <c:ext xmlns:c16="http://schemas.microsoft.com/office/drawing/2014/chart" uri="{C3380CC4-5D6E-409C-BE32-E72D297353CC}">
              <c16:uniqueId val="{00000004-C19A-4007-B52F-A1E8B88AC77F}"/>
            </c:ext>
          </c:extLst>
        </c:ser>
        <c:ser>
          <c:idx val="5"/>
          <c:order val="5"/>
          <c:tx>
            <c:strRef>
              <c:f>'原データ_16-24'!$A$23</c:f>
              <c:strCache>
                <c:ptCount val="1"/>
                <c:pt idx="0">
                  <c:v>利子支払率（2015年基準）</c:v>
                </c:pt>
              </c:strCache>
            </c:strRef>
          </c:tx>
          <c:spPr>
            <a:ln>
              <a:solidFill>
                <a:srgbClr val="FF0000"/>
              </a:solidFill>
              <a:prstDash val="sysDash"/>
            </a:ln>
          </c:spPr>
          <c:marker>
            <c:symbol val="none"/>
          </c:marker>
          <c:cat>
            <c:strRef>
              <c:f>'原データ_16-24'!$B$17:$AO$17</c:f>
              <c:strCache>
                <c:ptCount val="40"/>
                <c:pt idx="0">
                  <c:v>1980暦年</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strCache>
            </c:strRef>
          </c:cat>
          <c:val>
            <c:numRef>
              <c:f>'原データ_16-24'!$B$23:$AO$23</c:f>
              <c:numCache>
                <c:formatCode>General</c:formatCode>
                <c:ptCount val="40"/>
                <c:pt idx="14" formatCode="0.0000_ ">
                  <c:v>0.52649502080037069</c:v>
                </c:pt>
                <c:pt idx="15" formatCode="0.0000_ ">
                  <c:v>0.43133468601692004</c:v>
                </c:pt>
                <c:pt idx="16" formatCode="0.0000_ ">
                  <c:v>0.30995272487669445</c:v>
                </c:pt>
                <c:pt idx="17" formatCode="0.0000_ ">
                  <c:v>0.30224490720887509</c:v>
                </c:pt>
                <c:pt idx="18" formatCode="0.0000_ ">
                  <c:v>0.28985608958238296</c:v>
                </c:pt>
                <c:pt idx="19" formatCode="0.0000_ ">
                  <c:v>0.23706772472074097</c:v>
                </c:pt>
                <c:pt idx="20" formatCode="0.0000_ ">
                  <c:v>0.17250507119052697</c:v>
                </c:pt>
                <c:pt idx="21" formatCode="0.0000_ ">
                  <c:v>0.14112116836134639</c:v>
                </c:pt>
                <c:pt idx="22" formatCode="0.0000_ ">
                  <c:v>0.10010707471531791</c:v>
                </c:pt>
                <c:pt idx="23" formatCode="0.0000_ ">
                  <c:v>8.9225884929240121E-2</c:v>
                </c:pt>
                <c:pt idx="24" formatCode="0.0000_ ">
                  <c:v>5.747099649700315E-2</c:v>
                </c:pt>
                <c:pt idx="25" formatCode="0.0000_ ">
                  <c:v>4.5321855642878876E-2</c:v>
                </c:pt>
                <c:pt idx="26" formatCode="0.0000_ ">
                  <c:v>5.022263309714526E-2</c:v>
                </c:pt>
                <c:pt idx="27" formatCode="0.0000_ ">
                  <c:v>6.6648959892736725E-2</c:v>
                </c:pt>
                <c:pt idx="28" formatCode="0.0000_ ">
                  <c:v>7.5731669683144695E-2</c:v>
                </c:pt>
                <c:pt idx="29" formatCode="0.0000_ ">
                  <c:v>9.846076311860319E-2</c:v>
                </c:pt>
                <c:pt idx="30" formatCode="0.0000_ ">
                  <c:v>6.0657826308676492E-2</c:v>
                </c:pt>
                <c:pt idx="31" formatCode="0.0000_ ">
                  <c:v>6.2505143985880335E-2</c:v>
                </c:pt>
                <c:pt idx="32" formatCode="0.0000_ ">
                  <c:v>5.3602475921459856E-2</c:v>
                </c:pt>
                <c:pt idx="33" formatCode="0.0000_ ">
                  <c:v>4.2847880739865625E-2</c:v>
                </c:pt>
                <c:pt idx="34" formatCode="0.0000_ ">
                  <c:v>5.2278739778739786E-2</c:v>
                </c:pt>
                <c:pt idx="35" formatCode="0.0000_ ">
                  <c:v>4.4757840709020918E-2</c:v>
                </c:pt>
                <c:pt idx="36" formatCode="0.0000_ ">
                  <c:v>3.5409917103040846E-2</c:v>
                </c:pt>
                <c:pt idx="37" formatCode="0.0000_ ">
                  <c:v>3.5488134164264641E-2</c:v>
                </c:pt>
                <c:pt idx="38" formatCode="0.0000_ ">
                  <c:v>3.9728470092775407E-2</c:v>
                </c:pt>
                <c:pt idx="39" formatCode="0.0000_ ">
                  <c:v>4.5861988880019182E-2</c:v>
                </c:pt>
              </c:numCache>
            </c:numRef>
          </c:val>
          <c:smooth val="0"/>
          <c:extLst>
            <c:ext xmlns:c16="http://schemas.microsoft.com/office/drawing/2014/chart" uri="{C3380CC4-5D6E-409C-BE32-E72D297353CC}">
              <c16:uniqueId val="{00000005-C19A-4007-B52F-A1E8B88AC77F}"/>
            </c:ext>
          </c:extLst>
        </c:ser>
        <c:ser>
          <c:idx val="6"/>
          <c:order val="6"/>
          <c:tx>
            <c:strRef>
              <c:f>'原データ_16-24'!$A$24</c:f>
              <c:strCache>
                <c:ptCount val="1"/>
                <c:pt idx="0">
                  <c:v>配当支払率（1995年基準）</c:v>
                </c:pt>
              </c:strCache>
            </c:strRef>
          </c:tx>
          <c:spPr>
            <a:ln>
              <a:solidFill>
                <a:srgbClr val="0070C0"/>
              </a:solidFill>
            </a:ln>
          </c:spPr>
          <c:marker>
            <c:symbol val="none"/>
          </c:marker>
          <c:cat>
            <c:strRef>
              <c:f>'原データ_16-24'!$B$17:$AO$17</c:f>
              <c:strCache>
                <c:ptCount val="40"/>
                <c:pt idx="0">
                  <c:v>1980暦年</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strCache>
            </c:strRef>
          </c:cat>
          <c:val>
            <c:numRef>
              <c:f>'原データ_16-24'!$B$24:$AM$24</c:f>
              <c:numCache>
                <c:formatCode>0.0000_ </c:formatCode>
                <c:ptCount val="38"/>
                <c:pt idx="0">
                  <c:v>6.6000260338350089E-2</c:v>
                </c:pt>
                <c:pt idx="1">
                  <c:v>6.7832245678963066E-2</c:v>
                </c:pt>
                <c:pt idx="2">
                  <c:v>6.1082670243128523E-2</c:v>
                </c:pt>
                <c:pt idx="3">
                  <c:v>6.1396652996108331E-2</c:v>
                </c:pt>
                <c:pt idx="4">
                  <c:v>5.7628612290469415E-2</c:v>
                </c:pt>
                <c:pt idx="5">
                  <c:v>5.6995120380504131E-2</c:v>
                </c:pt>
                <c:pt idx="6">
                  <c:v>5.7250091882654418E-2</c:v>
                </c:pt>
                <c:pt idx="7">
                  <c:v>6.0662645462361914E-2</c:v>
                </c:pt>
                <c:pt idx="8">
                  <c:v>5.3481274381362937E-2</c:v>
                </c:pt>
                <c:pt idx="9">
                  <c:v>7.5750753625523054E-2</c:v>
                </c:pt>
                <c:pt idx="10">
                  <c:v>6.0295708618824377E-2</c:v>
                </c:pt>
                <c:pt idx="11">
                  <c:v>6.0005517370914072E-2</c:v>
                </c:pt>
                <c:pt idx="12">
                  <c:v>6.5762152365460569E-2</c:v>
                </c:pt>
                <c:pt idx="13">
                  <c:v>7.2883344619048732E-2</c:v>
                </c:pt>
                <c:pt idx="14">
                  <c:v>7.4873606307631499E-2</c:v>
                </c:pt>
                <c:pt idx="15">
                  <c:v>8.0967349833414207E-2</c:v>
                </c:pt>
                <c:pt idx="16">
                  <c:v>7.794769388148888E-2</c:v>
                </c:pt>
                <c:pt idx="17">
                  <c:v>7.8533633493496444E-2</c:v>
                </c:pt>
                <c:pt idx="18">
                  <c:v>8.7554603824492871E-2</c:v>
                </c:pt>
                <c:pt idx="19">
                  <c:v>0.10578933286588123</c:v>
                </c:pt>
                <c:pt idx="20">
                  <c:v>9.6757784813559067E-2</c:v>
                </c:pt>
                <c:pt idx="21">
                  <c:v>0.10979014626169639</c:v>
                </c:pt>
                <c:pt idx="22">
                  <c:v>0.13709547638570652</c:v>
                </c:pt>
                <c:pt idx="23">
                  <c:v>0.14195933237446459</c:v>
                </c:pt>
              </c:numCache>
            </c:numRef>
          </c:val>
          <c:smooth val="0"/>
          <c:extLst>
            <c:ext xmlns:c16="http://schemas.microsoft.com/office/drawing/2014/chart" uri="{C3380CC4-5D6E-409C-BE32-E72D297353CC}">
              <c16:uniqueId val="{00000006-C19A-4007-B52F-A1E8B88AC77F}"/>
            </c:ext>
          </c:extLst>
        </c:ser>
        <c:ser>
          <c:idx val="7"/>
          <c:order val="7"/>
          <c:tx>
            <c:strRef>
              <c:f>'原データ_16-24'!$A$25</c:f>
              <c:strCache>
                <c:ptCount val="1"/>
                <c:pt idx="0">
                  <c:v>配当支払率（2000年基準）</c:v>
                </c:pt>
              </c:strCache>
            </c:strRef>
          </c:tx>
          <c:spPr>
            <a:ln>
              <a:solidFill>
                <a:srgbClr val="0070C0"/>
              </a:solidFill>
              <a:prstDash val="dash"/>
            </a:ln>
          </c:spPr>
          <c:marker>
            <c:symbol val="none"/>
          </c:marker>
          <c:cat>
            <c:strRef>
              <c:f>'原データ_16-24'!$B$17:$AO$17</c:f>
              <c:strCache>
                <c:ptCount val="40"/>
                <c:pt idx="0">
                  <c:v>1980暦年</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strCache>
            </c:strRef>
          </c:cat>
          <c:val>
            <c:numRef>
              <c:f>'原データ_16-24'!$B$25:$AM$25</c:f>
              <c:numCache>
                <c:formatCode>General</c:formatCode>
                <c:ptCount val="38"/>
                <c:pt idx="16" formatCode="0.0000_ ">
                  <c:v>8.233806002829086E-2</c:v>
                </c:pt>
                <c:pt idx="17" formatCode="0.0000_ ">
                  <c:v>8.0890212482004828E-2</c:v>
                </c:pt>
                <c:pt idx="18" formatCode="0.0000_ ">
                  <c:v>9.1065811704244812E-2</c:v>
                </c:pt>
                <c:pt idx="19" formatCode="0.0000_ ">
                  <c:v>0.1061168588402954</c:v>
                </c:pt>
                <c:pt idx="20" formatCode="0.0000_ ">
                  <c:v>9.3347163344457473E-2</c:v>
                </c:pt>
                <c:pt idx="21" formatCode="0.0000_ ">
                  <c:v>0.10482901107033828</c:v>
                </c:pt>
                <c:pt idx="22" formatCode="0.0000_ ">
                  <c:v>0.12929312630252071</c:v>
                </c:pt>
                <c:pt idx="23" formatCode="0.0000_ ">
                  <c:v>0.12864164074425438</c:v>
                </c:pt>
                <c:pt idx="24" formatCode="0.0000_ ">
                  <c:v>0.15653059722463836</c:v>
                </c:pt>
                <c:pt idx="25" formatCode="0.0000_ ">
                  <c:v>0.2029531244708421</c:v>
                </c:pt>
              </c:numCache>
            </c:numRef>
          </c:val>
          <c:smooth val="0"/>
          <c:extLst>
            <c:ext xmlns:c16="http://schemas.microsoft.com/office/drawing/2014/chart" uri="{C3380CC4-5D6E-409C-BE32-E72D297353CC}">
              <c16:uniqueId val="{00000007-C19A-4007-B52F-A1E8B88AC77F}"/>
            </c:ext>
          </c:extLst>
        </c:ser>
        <c:ser>
          <c:idx val="8"/>
          <c:order val="8"/>
          <c:tx>
            <c:strRef>
              <c:f>'原データ_16-24'!$A$26</c:f>
              <c:strCache>
                <c:ptCount val="1"/>
                <c:pt idx="0">
                  <c:v>配当支払率（2015年基準）</c:v>
                </c:pt>
              </c:strCache>
            </c:strRef>
          </c:tx>
          <c:spPr>
            <a:ln>
              <a:solidFill>
                <a:srgbClr val="0070C0"/>
              </a:solidFill>
              <a:prstDash val="sysDash"/>
            </a:ln>
          </c:spPr>
          <c:marker>
            <c:symbol val="none"/>
          </c:marker>
          <c:cat>
            <c:strRef>
              <c:f>'原データ_16-24'!$B$17:$AO$17</c:f>
              <c:strCache>
                <c:ptCount val="40"/>
                <c:pt idx="0">
                  <c:v>1980暦年</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strCache>
            </c:strRef>
          </c:cat>
          <c:val>
            <c:numRef>
              <c:f>'原データ_16-24'!$B$26:$AO$26</c:f>
              <c:numCache>
                <c:formatCode>General</c:formatCode>
                <c:ptCount val="40"/>
                <c:pt idx="14" formatCode="0.0000_ ">
                  <c:v>6.9124105453302373E-2</c:v>
                </c:pt>
                <c:pt idx="15" formatCode="0.0000_ ">
                  <c:v>6.9513033908797026E-2</c:v>
                </c:pt>
                <c:pt idx="16" formatCode="0.0000_ ">
                  <c:v>6.8083534311248153E-2</c:v>
                </c:pt>
                <c:pt idx="17" formatCode="0.0000_ ">
                  <c:v>7.5113221558639878E-2</c:v>
                </c:pt>
                <c:pt idx="18" formatCode="0.0000_ ">
                  <c:v>8.1648010168473825E-2</c:v>
                </c:pt>
                <c:pt idx="19" formatCode="0.0000_ ">
                  <c:v>9.779350633403186E-2</c:v>
                </c:pt>
                <c:pt idx="20" formatCode="0.0000_ ">
                  <c:v>7.1842600115258337E-2</c:v>
                </c:pt>
                <c:pt idx="21" formatCode="0.0000_ ">
                  <c:v>8.5688020127733702E-2</c:v>
                </c:pt>
                <c:pt idx="22" formatCode="0.0000_ ">
                  <c:v>0.10806416179871683</c:v>
                </c:pt>
                <c:pt idx="23" formatCode="0.0000_ ">
                  <c:v>9.832182319308308E-2</c:v>
                </c:pt>
                <c:pt idx="24" formatCode="0.0000_ ">
                  <c:v>0.11776623868444626</c:v>
                </c:pt>
                <c:pt idx="25" formatCode="0.0000_ ">
                  <c:v>0.16400199778406713</c:v>
                </c:pt>
                <c:pt idx="26" formatCode="0.0000_ ">
                  <c:v>0.20667723759427531</c:v>
                </c:pt>
                <c:pt idx="27" formatCode="0.0000_ ">
                  <c:v>0.21515434720237708</c:v>
                </c:pt>
                <c:pt idx="28" formatCode="0.0000_ ">
                  <c:v>0.22267112604985945</c:v>
                </c:pt>
                <c:pt idx="29" formatCode="0.0000_ ">
                  <c:v>0.25745715052775853</c:v>
                </c:pt>
                <c:pt idx="30" formatCode="0.0000_ ">
                  <c:v>0.18834876945784787</c:v>
                </c:pt>
                <c:pt idx="31" formatCode="0.0000_ ">
                  <c:v>0.19187570301140364</c:v>
                </c:pt>
                <c:pt idx="32" formatCode="0.0000_ ">
                  <c:v>0.21533786436478033</c:v>
                </c:pt>
                <c:pt idx="33" formatCode="0.0000_ ">
                  <c:v>0.20449471513855635</c:v>
                </c:pt>
                <c:pt idx="34" formatCode="0.0000_ ">
                  <c:v>0.22809443642776978</c:v>
                </c:pt>
                <c:pt idx="35" formatCode="0.0000_ ">
                  <c:v>0.2430604876010862</c:v>
                </c:pt>
                <c:pt idx="36" formatCode="0.0000_ ">
                  <c:v>0.21830784552717475</c:v>
                </c:pt>
                <c:pt idx="37" formatCode="0.0000_ ">
                  <c:v>0.24482016109737617</c:v>
                </c:pt>
                <c:pt idx="38" formatCode="0.0000_ ">
                  <c:v>0.30999011655097575</c:v>
                </c:pt>
                <c:pt idx="39" formatCode="0.0000_ ">
                  <c:v>0.30602029821651344</c:v>
                </c:pt>
              </c:numCache>
            </c:numRef>
          </c:val>
          <c:smooth val="0"/>
          <c:extLst>
            <c:ext xmlns:c16="http://schemas.microsoft.com/office/drawing/2014/chart" uri="{C3380CC4-5D6E-409C-BE32-E72D297353CC}">
              <c16:uniqueId val="{00000008-C19A-4007-B52F-A1E8B88AC77F}"/>
            </c:ext>
          </c:extLst>
        </c:ser>
        <c:dLbls>
          <c:showLegendKey val="0"/>
          <c:showVal val="0"/>
          <c:showCatName val="0"/>
          <c:showSerName val="0"/>
          <c:showPercent val="0"/>
          <c:showBubbleSize val="0"/>
        </c:dLbls>
        <c:smooth val="0"/>
        <c:axId val="46764880"/>
        <c:axId val="46763704"/>
      </c:lineChart>
      <c:catAx>
        <c:axId val="46764880"/>
        <c:scaling>
          <c:orientation val="minMax"/>
        </c:scaling>
        <c:delete val="0"/>
        <c:axPos val="b"/>
        <c:numFmt formatCode="General" sourceLinked="1"/>
        <c:majorTickMark val="none"/>
        <c:minorTickMark val="none"/>
        <c:tickLblPos val="nextTo"/>
        <c:crossAx val="46763704"/>
        <c:crosses val="autoZero"/>
        <c:auto val="1"/>
        <c:lblAlgn val="ctr"/>
        <c:lblOffset val="100"/>
        <c:noMultiLvlLbl val="0"/>
      </c:catAx>
      <c:valAx>
        <c:axId val="46763704"/>
        <c:scaling>
          <c:orientation val="minMax"/>
        </c:scaling>
        <c:delete val="0"/>
        <c:axPos val="l"/>
        <c:majorGridlines/>
        <c:numFmt formatCode="0%" sourceLinked="0"/>
        <c:majorTickMark val="none"/>
        <c:minorTickMark val="none"/>
        <c:tickLblPos val="nextTo"/>
        <c:spPr>
          <a:ln w="9525">
            <a:noFill/>
          </a:ln>
        </c:spPr>
        <c:crossAx val="46764880"/>
        <c:crosses val="autoZero"/>
        <c:crossBetween val="between"/>
      </c:valAx>
    </c:plotArea>
    <c:legend>
      <c:legendPos val="b"/>
      <c:overlay val="0"/>
    </c:legend>
    <c:plotVisOnly val="1"/>
    <c:dispBlanksAs val="gap"/>
    <c:showDLblsOverMax val="0"/>
  </c:chart>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ja-JP" altLang="en-US"/>
              <a:t>参考図：民間非金融法人企業の経常税支払額（十億円）</a:t>
            </a:r>
          </a:p>
        </c:rich>
      </c:tx>
      <c:overlay val="0"/>
    </c:title>
    <c:autoTitleDeleted val="0"/>
    <c:plotArea>
      <c:layout/>
      <c:lineChart>
        <c:grouping val="standard"/>
        <c:varyColors val="0"/>
        <c:ser>
          <c:idx val="0"/>
          <c:order val="0"/>
          <c:tx>
            <c:strRef>
              <c:f>'原データ_16-24'!$A$29</c:f>
              <c:strCache>
                <c:ptCount val="1"/>
                <c:pt idx="0">
                  <c:v>経常税支払（1995年基準、十億円）</c:v>
                </c:pt>
              </c:strCache>
            </c:strRef>
          </c:tx>
          <c:spPr>
            <a:ln>
              <a:solidFill>
                <a:schemeClr val="tx1"/>
              </a:solidFill>
            </a:ln>
          </c:spPr>
          <c:marker>
            <c:symbol val="none"/>
          </c:marker>
          <c:cat>
            <c:strRef>
              <c:f>'原データ_16-24'!$B$28:$AO$28</c:f>
              <c:strCache>
                <c:ptCount val="40"/>
                <c:pt idx="0">
                  <c:v>1980暦年</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strCache>
            </c:strRef>
          </c:cat>
          <c:val>
            <c:numRef>
              <c:f>'原データ_16-24'!$B$29:$AM$29</c:f>
              <c:numCache>
                <c:formatCode>#,##0.0_ </c:formatCode>
                <c:ptCount val="38"/>
                <c:pt idx="0">
                  <c:v>9502.1</c:v>
                </c:pt>
                <c:pt idx="1">
                  <c:v>10742.1</c:v>
                </c:pt>
                <c:pt idx="2">
                  <c:v>10864</c:v>
                </c:pt>
                <c:pt idx="3">
                  <c:v>10391.9</c:v>
                </c:pt>
                <c:pt idx="4">
                  <c:v>11949</c:v>
                </c:pt>
                <c:pt idx="5">
                  <c:v>13608.2</c:v>
                </c:pt>
                <c:pt idx="6">
                  <c:v>13262.6</c:v>
                </c:pt>
                <c:pt idx="7">
                  <c:v>15095.3</c:v>
                </c:pt>
                <c:pt idx="8">
                  <c:v>17787.7</c:v>
                </c:pt>
                <c:pt idx="9">
                  <c:v>20767.099999999999</c:v>
                </c:pt>
                <c:pt idx="10">
                  <c:v>20529.3</c:v>
                </c:pt>
                <c:pt idx="11">
                  <c:v>20664.599999999999</c:v>
                </c:pt>
                <c:pt idx="12">
                  <c:v>18500.400000000001</c:v>
                </c:pt>
                <c:pt idx="13">
                  <c:v>16218.4</c:v>
                </c:pt>
                <c:pt idx="14">
                  <c:v>14942.5</c:v>
                </c:pt>
                <c:pt idx="15">
                  <c:v>15283.2</c:v>
                </c:pt>
                <c:pt idx="16">
                  <c:v>17287.099999999999</c:v>
                </c:pt>
                <c:pt idx="17">
                  <c:v>16793.8</c:v>
                </c:pt>
                <c:pt idx="18">
                  <c:v>15080.6</c:v>
                </c:pt>
                <c:pt idx="19">
                  <c:v>12413.2</c:v>
                </c:pt>
                <c:pt idx="20">
                  <c:v>13506.2</c:v>
                </c:pt>
                <c:pt idx="21">
                  <c:v>13885.9</c:v>
                </c:pt>
                <c:pt idx="22">
                  <c:v>11393</c:v>
                </c:pt>
                <c:pt idx="23">
                  <c:v>11482.6</c:v>
                </c:pt>
              </c:numCache>
            </c:numRef>
          </c:val>
          <c:smooth val="0"/>
          <c:extLst>
            <c:ext xmlns:c16="http://schemas.microsoft.com/office/drawing/2014/chart" uri="{C3380CC4-5D6E-409C-BE32-E72D297353CC}">
              <c16:uniqueId val="{00000000-F2C8-4A66-950D-81F2A03B7BA9}"/>
            </c:ext>
          </c:extLst>
        </c:ser>
        <c:ser>
          <c:idx val="1"/>
          <c:order val="1"/>
          <c:tx>
            <c:strRef>
              <c:f>'原データ_16-24'!$A$30</c:f>
              <c:strCache>
                <c:ptCount val="1"/>
                <c:pt idx="0">
                  <c:v>経常税支払（2000年基準、十億円）</c:v>
                </c:pt>
              </c:strCache>
            </c:strRef>
          </c:tx>
          <c:spPr>
            <a:ln>
              <a:solidFill>
                <a:prstClr val="black"/>
              </a:solidFill>
              <a:prstDash val="dash"/>
            </a:ln>
          </c:spPr>
          <c:marker>
            <c:symbol val="none"/>
          </c:marker>
          <c:cat>
            <c:strRef>
              <c:f>'原データ_16-24'!$B$28:$AO$28</c:f>
              <c:strCache>
                <c:ptCount val="40"/>
                <c:pt idx="0">
                  <c:v>1980暦年</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strCache>
            </c:strRef>
          </c:cat>
          <c:val>
            <c:numRef>
              <c:f>'原データ_16-24'!$B$30:$AM$30</c:f>
              <c:numCache>
                <c:formatCode>General</c:formatCode>
                <c:ptCount val="38"/>
                <c:pt idx="16" formatCode="#,##0.0_ ">
                  <c:v>17274.099999999999</c:v>
                </c:pt>
                <c:pt idx="17" formatCode="#,##0.0_ ">
                  <c:v>16789.900000000001</c:v>
                </c:pt>
                <c:pt idx="18" formatCode="#,##0.0_ ">
                  <c:v>15085.6</c:v>
                </c:pt>
                <c:pt idx="19" formatCode="#,##0.0_ ">
                  <c:v>12412.5</c:v>
                </c:pt>
                <c:pt idx="20" formatCode="#,##0.0_ ">
                  <c:v>13498.3</c:v>
                </c:pt>
                <c:pt idx="21" formatCode="#,##0.0_ ">
                  <c:v>13876.8</c:v>
                </c:pt>
                <c:pt idx="22" formatCode="#,##0.0_ ">
                  <c:v>11585.9</c:v>
                </c:pt>
                <c:pt idx="23" formatCode="#,##0.0_ ">
                  <c:v>11899.6</c:v>
                </c:pt>
                <c:pt idx="24" formatCode="#,##0.0_ ">
                  <c:v>13243.1</c:v>
                </c:pt>
                <c:pt idx="25" formatCode="#,##0.0_ ">
                  <c:v>15120</c:v>
                </c:pt>
              </c:numCache>
            </c:numRef>
          </c:val>
          <c:smooth val="0"/>
          <c:extLst>
            <c:ext xmlns:c16="http://schemas.microsoft.com/office/drawing/2014/chart" uri="{C3380CC4-5D6E-409C-BE32-E72D297353CC}">
              <c16:uniqueId val="{00000001-F2C8-4A66-950D-81F2A03B7BA9}"/>
            </c:ext>
          </c:extLst>
        </c:ser>
        <c:ser>
          <c:idx val="2"/>
          <c:order val="2"/>
          <c:tx>
            <c:strRef>
              <c:f>'原データ_16-24'!$A$31</c:f>
              <c:strCache>
                <c:ptCount val="1"/>
                <c:pt idx="0">
                  <c:v>経常税支払（2005年基準、十億円）</c:v>
                </c:pt>
              </c:strCache>
            </c:strRef>
          </c:tx>
          <c:spPr>
            <a:ln>
              <a:solidFill>
                <a:prstClr val="black"/>
              </a:solidFill>
              <a:prstDash val="sysDash"/>
            </a:ln>
          </c:spPr>
          <c:marker>
            <c:symbol val="none"/>
          </c:marker>
          <c:cat>
            <c:strRef>
              <c:f>'原データ_16-24'!$B$28:$AO$28</c:f>
              <c:strCache>
                <c:ptCount val="40"/>
                <c:pt idx="0">
                  <c:v>1980暦年</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strCache>
            </c:strRef>
          </c:cat>
          <c:val>
            <c:numRef>
              <c:f>'原データ_16-24'!$B$31:$AM$31</c:f>
              <c:numCache>
                <c:formatCode>General</c:formatCode>
                <c:ptCount val="38"/>
                <c:pt idx="21" formatCode="#,##0.0_ ">
                  <c:v>13808.2</c:v>
                </c:pt>
                <c:pt idx="22" formatCode="#,##0.0_ ">
                  <c:v>11573.3</c:v>
                </c:pt>
                <c:pt idx="23" formatCode="#,##0.0_ ">
                  <c:v>11857.4</c:v>
                </c:pt>
                <c:pt idx="24" formatCode="#,##0.0_ ">
                  <c:v>13152.1</c:v>
                </c:pt>
                <c:pt idx="25" formatCode="#,##0.0_ ">
                  <c:v>15187.2</c:v>
                </c:pt>
                <c:pt idx="26" formatCode="#,##0.0_ ">
                  <c:v>17508.3</c:v>
                </c:pt>
                <c:pt idx="27" formatCode="#,##0.0_ ">
                  <c:v>18563.3</c:v>
                </c:pt>
                <c:pt idx="28" formatCode="#,##0.0_ ">
                  <c:v>16839</c:v>
                </c:pt>
                <c:pt idx="29" formatCode="#,##0.0_ ">
                  <c:v>8632.2000000000007</c:v>
                </c:pt>
                <c:pt idx="30" formatCode="#,##0.0_ ">
                  <c:v>11147</c:v>
                </c:pt>
                <c:pt idx="31" formatCode="#,##0.0_ ">
                  <c:v>11902.9</c:v>
                </c:pt>
                <c:pt idx="32" formatCode="#,##0.0_ ">
                  <c:v>11904.9</c:v>
                </c:pt>
                <c:pt idx="33" formatCode="#,##0.0_ ">
                  <c:v>12869.3</c:v>
                </c:pt>
                <c:pt idx="34" formatCode="#,##0.0_ ">
                  <c:v>14993</c:v>
                </c:pt>
              </c:numCache>
            </c:numRef>
          </c:val>
          <c:smooth val="0"/>
          <c:extLst>
            <c:ext xmlns:c16="http://schemas.microsoft.com/office/drawing/2014/chart" uri="{C3380CC4-5D6E-409C-BE32-E72D297353CC}">
              <c16:uniqueId val="{00000002-F2C8-4A66-950D-81F2A03B7BA9}"/>
            </c:ext>
          </c:extLst>
        </c:ser>
        <c:ser>
          <c:idx val="3"/>
          <c:order val="3"/>
          <c:tx>
            <c:strRef>
              <c:f>'原データ_16-24'!$A$32</c:f>
              <c:strCache>
                <c:ptCount val="1"/>
                <c:pt idx="0">
                  <c:v>経常税支払（2015年基準、十億円）</c:v>
                </c:pt>
              </c:strCache>
            </c:strRef>
          </c:tx>
          <c:marker>
            <c:symbol val="none"/>
          </c:marker>
          <c:cat>
            <c:strRef>
              <c:f>'原データ_16-24'!$B$28:$AO$28</c:f>
              <c:strCache>
                <c:ptCount val="40"/>
                <c:pt idx="0">
                  <c:v>1980暦年</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strCache>
            </c:strRef>
          </c:cat>
          <c:val>
            <c:numRef>
              <c:f>'原データ_16-24'!$B$32:$AO$32</c:f>
              <c:numCache>
                <c:formatCode>General</c:formatCode>
                <c:ptCount val="40"/>
                <c:pt idx="14">
                  <c:v>19219.8</c:v>
                </c:pt>
                <c:pt idx="15">
                  <c:v>19792.099999999999</c:v>
                </c:pt>
                <c:pt idx="16">
                  <c:v>20562.7</c:v>
                </c:pt>
                <c:pt idx="17">
                  <c:v>20894.7</c:v>
                </c:pt>
                <c:pt idx="18">
                  <c:v>17960.3</c:v>
                </c:pt>
                <c:pt idx="19">
                  <c:v>16279.1</c:v>
                </c:pt>
                <c:pt idx="20">
                  <c:v>16877.5</c:v>
                </c:pt>
                <c:pt idx="21">
                  <c:v>16674.3</c:v>
                </c:pt>
                <c:pt idx="22">
                  <c:v>15362</c:v>
                </c:pt>
                <c:pt idx="23">
                  <c:v>15616.4</c:v>
                </c:pt>
                <c:pt idx="24">
                  <c:v>17431.599999999999</c:v>
                </c:pt>
                <c:pt idx="25">
                  <c:v>20205.5</c:v>
                </c:pt>
                <c:pt idx="26">
                  <c:v>22421.1</c:v>
                </c:pt>
                <c:pt idx="27">
                  <c:v>23281.5</c:v>
                </c:pt>
                <c:pt idx="28">
                  <c:v>19744</c:v>
                </c:pt>
                <c:pt idx="29">
                  <c:v>13392.3</c:v>
                </c:pt>
                <c:pt idx="30">
                  <c:v>14226.7</c:v>
                </c:pt>
                <c:pt idx="31">
                  <c:v>15256.6</c:v>
                </c:pt>
                <c:pt idx="32">
                  <c:v>15948.9</c:v>
                </c:pt>
                <c:pt idx="33">
                  <c:v>17594.099999999999</c:v>
                </c:pt>
                <c:pt idx="34">
                  <c:v>19003.2</c:v>
                </c:pt>
                <c:pt idx="35">
                  <c:v>19171</c:v>
                </c:pt>
                <c:pt idx="36">
                  <c:v>18721.900000000001</c:v>
                </c:pt>
                <c:pt idx="37">
                  <c:v>20102.400000000001</c:v>
                </c:pt>
                <c:pt idx="38">
                  <c:v>21628.400000000001</c:v>
                </c:pt>
                <c:pt idx="39">
                  <c:v>20724.400000000001</c:v>
                </c:pt>
              </c:numCache>
            </c:numRef>
          </c:val>
          <c:smooth val="0"/>
          <c:extLst>
            <c:ext xmlns:c16="http://schemas.microsoft.com/office/drawing/2014/chart" uri="{C3380CC4-5D6E-409C-BE32-E72D297353CC}">
              <c16:uniqueId val="{00000003-F2C8-4A66-950D-81F2A03B7BA9}"/>
            </c:ext>
          </c:extLst>
        </c:ser>
        <c:dLbls>
          <c:showLegendKey val="0"/>
          <c:showVal val="0"/>
          <c:showCatName val="0"/>
          <c:showSerName val="0"/>
          <c:showPercent val="0"/>
          <c:showBubbleSize val="0"/>
        </c:dLbls>
        <c:smooth val="0"/>
        <c:axId val="46765664"/>
        <c:axId val="46766448"/>
      </c:lineChart>
      <c:catAx>
        <c:axId val="46765664"/>
        <c:scaling>
          <c:orientation val="minMax"/>
        </c:scaling>
        <c:delete val="0"/>
        <c:axPos val="b"/>
        <c:numFmt formatCode="General" sourceLinked="1"/>
        <c:majorTickMark val="none"/>
        <c:minorTickMark val="none"/>
        <c:tickLblPos val="nextTo"/>
        <c:crossAx val="46766448"/>
        <c:crosses val="autoZero"/>
        <c:auto val="1"/>
        <c:lblAlgn val="ctr"/>
        <c:lblOffset val="100"/>
        <c:noMultiLvlLbl val="0"/>
      </c:catAx>
      <c:valAx>
        <c:axId val="46766448"/>
        <c:scaling>
          <c:orientation val="minMax"/>
        </c:scaling>
        <c:delete val="0"/>
        <c:axPos val="l"/>
        <c:majorGridlines/>
        <c:numFmt formatCode="#,##0_ " sourceLinked="0"/>
        <c:majorTickMark val="none"/>
        <c:minorTickMark val="none"/>
        <c:tickLblPos val="nextTo"/>
        <c:spPr>
          <a:ln w="9525">
            <a:noFill/>
          </a:ln>
        </c:spPr>
        <c:crossAx val="46765664"/>
        <c:crosses val="autoZero"/>
        <c:crossBetween val="between"/>
      </c:valAx>
    </c:plotArea>
    <c:legend>
      <c:legendPos val="b"/>
      <c:overlay val="0"/>
    </c:legend>
    <c:plotVisOnly val="1"/>
    <c:dispBlanksAs val="gap"/>
    <c:showDLblsOverMax val="0"/>
  </c:char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chart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chart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chart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chart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000-000000000000}">
  <sheetPr>
    <tabColor rgb="FFFFFF00"/>
  </sheetPr>
  <sheetViews>
    <sheetView zoomScale="103" workbookViewId="0" zoomToFit="1"/>
  </sheetViews>
  <pageMargins left="0.7" right="0.7" top="0.75" bottom="0.75" header="0.3" footer="0.3"/>
  <drawing r:id="rId1"/>
</chartsheet>
</file>

<file path=xl/chartsheets/sheet10.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F00-000000000000}">
  <sheetPr>
    <tabColor rgb="FFFFFF00"/>
  </sheetPr>
  <sheetViews>
    <sheetView zoomScale="103" workbookViewId="0" zoomToFit="1"/>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8F95A245-7871-402F-9069-D519430AFE03}">
  <sheetPr>
    <tabColor rgb="FFFFFF00"/>
  </sheetPr>
  <sheetViews>
    <sheetView tabSelected="1" zoomScale="103" workbookViewId="0" zoomToFit="1"/>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300-000000000000}">
  <sheetPr>
    <tabColor rgb="FF00B0F0"/>
  </sheetPr>
  <sheetViews>
    <sheetView zoomScale="103" workbookViewId="0" zoomToFit="1"/>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500-000000000000}">
  <sheetPr>
    <tabColor rgb="FFFFFF00"/>
  </sheetPr>
  <sheetViews>
    <sheetView zoomScale="103" workbookViewId="0" zoomToFit="1"/>
  </sheetViews>
  <pageMargins left="0.7" right="0.7" top="0.75" bottom="0.75" header="0.3" footer="0.3"/>
  <drawing r:id="rId1"/>
</chartsheet>
</file>

<file path=xl/chartsheets/sheet5.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600-000000000000}">
  <sheetPr>
    <tabColor rgb="FF00B0F0"/>
  </sheetPr>
  <sheetViews>
    <sheetView zoomScale="103" workbookViewId="0" zoomToFit="1"/>
  </sheetViews>
  <pageMargins left="0.7" right="0.7" top="0.75" bottom="0.75" header="0.3" footer="0.3"/>
  <drawing r:id="rId1"/>
</chartsheet>
</file>

<file path=xl/chartsheets/sheet6.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800-000000000000}">
  <sheetPr>
    <tabColor rgb="FFFFFF00"/>
  </sheetPr>
  <sheetViews>
    <sheetView zoomScale="103" workbookViewId="0" zoomToFit="1"/>
  </sheetViews>
  <pageMargins left="0.7" right="0.7" top="0.75" bottom="0.75" header="0.3" footer="0.3"/>
  <drawing r:id="rId1"/>
</chartsheet>
</file>

<file path=xl/chartsheets/sheet7.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A00-000000000000}">
  <sheetPr>
    <tabColor rgb="FFFFFF00"/>
  </sheetPr>
  <sheetViews>
    <sheetView zoomScale="103" workbookViewId="0" zoomToFit="1"/>
  </sheetViews>
  <pageMargins left="0.7" right="0.7" top="0.75" bottom="0.75" header="0.3" footer="0.3"/>
  <drawing r:id="rId1"/>
</chartsheet>
</file>

<file path=xl/chartsheets/sheet8.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C00-000000000000}">
  <sheetPr>
    <tabColor rgb="FFFFFF00"/>
  </sheetPr>
  <sheetViews>
    <sheetView zoomScale="103" workbookViewId="0" zoomToFit="1"/>
  </sheetViews>
  <pageMargins left="0.7" right="0.7" top="0.75" bottom="0.75" header="0.3" footer="0.3"/>
  <drawing r:id="rId1"/>
</chartsheet>
</file>

<file path=xl/chartsheets/sheet9.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D00-000000000000}">
  <sheetPr>
    <tabColor rgb="FF00B0F0"/>
  </sheetPr>
  <sheetViews>
    <sheetView zoomScale="103"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9293311" cy="6066824"/>
    <xdr:graphicFrame macro="">
      <xdr:nvGraphicFramePr>
        <xdr:cNvPr id="2" name="グラフ 1">
          <a:extLst>
            <a:ext uri="{FF2B5EF4-FFF2-40B4-BE49-F238E27FC236}">
              <a16:creationId xmlns:a16="http://schemas.microsoft.com/office/drawing/2014/main" id="{00000000-0008-0000-00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absoluteAnchor>
    <xdr:pos x="0" y="0"/>
    <xdr:ext cx="9293311" cy="6066824"/>
    <xdr:graphicFrame macro="">
      <xdr:nvGraphicFramePr>
        <xdr:cNvPr id="2" name="グラフ 1">
          <a:extLst>
            <a:ext uri="{FF2B5EF4-FFF2-40B4-BE49-F238E27FC236}">
              <a16:creationId xmlns:a16="http://schemas.microsoft.com/office/drawing/2014/main" id="{00000000-0008-0000-0F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xdr:wsDr xmlns:xdr="http://schemas.openxmlformats.org/drawingml/2006/spreadsheetDrawing" xmlns:a="http://schemas.openxmlformats.org/drawingml/2006/main">
  <xdr:absoluteAnchor>
    <xdr:pos x="0" y="0"/>
    <xdr:ext cx="9312306" cy="6075655"/>
    <xdr:graphicFrame macro="">
      <xdr:nvGraphicFramePr>
        <xdr:cNvPr id="2" name="グラフ 1">
          <a:extLst>
            <a:ext uri="{FF2B5EF4-FFF2-40B4-BE49-F238E27FC236}">
              <a16:creationId xmlns:a16="http://schemas.microsoft.com/office/drawing/2014/main" id="{2163EE53-E63D-45E0-B1D5-B42EE97A6F9B}"/>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absoluteAnchor>
    <xdr:pos x="0" y="0"/>
    <xdr:ext cx="9303058" cy="6075655"/>
    <xdr:graphicFrame macro="">
      <xdr:nvGraphicFramePr>
        <xdr:cNvPr id="2" name="グラフ 1">
          <a:extLst>
            <a:ext uri="{FF2B5EF4-FFF2-40B4-BE49-F238E27FC236}">
              <a16:creationId xmlns:a16="http://schemas.microsoft.com/office/drawing/2014/main" id="{00000000-0008-0000-03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xdr:wsDr xmlns:xdr="http://schemas.openxmlformats.org/drawingml/2006/spreadsheetDrawing" xmlns:a="http://schemas.openxmlformats.org/drawingml/2006/main">
  <xdr:absoluteAnchor>
    <xdr:pos x="0" y="0"/>
    <xdr:ext cx="9303058" cy="6075655"/>
    <xdr:graphicFrame macro="">
      <xdr:nvGraphicFramePr>
        <xdr:cNvPr id="2" name="グラフ 1">
          <a:extLst>
            <a:ext uri="{FF2B5EF4-FFF2-40B4-BE49-F238E27FC236}">
              <a16:creationId xmlns:a16="http://schemas.microsoft.com/office/drawing/2014/main" id="{00000000-0008-0000-05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xdr:wsDr xmlns:xdr="http://schemas.openxmlformats.org/drawingml/2006/spreadsheetDrawing" xmlns:a="http://schemas.openxmlformats.org/drawingml/2006/main">
  <xdr:absoluteAnchor>
    <xdr:pos x="0" y="0"/>
    <xdr:ext cx="9303058" cy="6075655"/>
    <xdr:graphicFrame macro="">
      <xdr:nvGraphicFramePr>
        <xdr:cNvPr id="2" name="グラフ 1">
          <a:extLst>
            <a:ext uri="{FF2B5EF4-FFF2-40B4-BE49-F238E27FC236}">
              <a16:creationId xmlns:a16="http://schemas.microsoft.com/office/drawing/2014/main" id="{00000000-0008-0000-06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xdr:wsDr xmlns:xdr="http://schemas.openxmlformats.org/drawingml/2006/spreadsheetDrawing" xmlns:a="http://schemas.openxmlformats.org/drawingml/2006/main">
  <xdr:absoluteAnchor>
    <xdr:pos x="0" y="0"/>
    <xdr:ext cx="9303058" cy="6075655"/>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xdr:wsDr xmlns:xdr="http://schemas.openxmlformats.org/drawingml/2006/spreadsheetDrawing" xmlns:a="http://schemas.openxmlformats.org/drawingml/2006/main">
  <xdr:absoluteAnchor>
    <xdr:pos x="0" y="0"/>
    <xdr:ext cx="9303058" cy="6075655"/>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xdr:wsDr xmlns:xdr="http://schemas.openxmlformats.org/drawingml/2006/spreadsheetDrawing" xmlns:a="http://schemas.openxmlformats.org/drawingml/2006/main">
  <xdr:absoluteAnchor>
    <xdr:pos x="0" y="0"/>
    <xdr:ext cx="9303058" cy="6075655"/>
    <xdr:graphicFrame macro="">
      <xdr:nvGraphicFramePr>
        <xdr:cNvPr id="2" name="グラフ 1">
          <a:extLst>
            <a:ext uri="{FF2B5EF4-FFF2-40B4-BE49-F238E27FC236}">
              <a16:creationId xmlns:a16="http://schemas.microsoft.com/office/drawing/2014/main" id="{00000000-0008-0000-0C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xdr:wsDr xmlns:xdr="http://schemas.openxmlformats.org/drawingml/2006/spreadsheetDrawing" xmlns:a="http://schemas.openxmlformats.org/drawingml/2006/main">
  <xdr:absoluteAnchor>
    <xdr:pos x="0" y="0"/>
    <xdr:ext cx="9303058" cy="6075655"/>
    <xdr:graphicFrame macro="">
      <xdr:nvGraphicFramePr>
        <xdr:cNvPr id="2" name="グラフ 1">
          <a:extLst>
            <a:ext uri="{FF2B5EF4-FFF2-40B4-BE49-F238E27FC236}">
              <a16:creationId xmlns:a16="http://schemas.microsoft.com/office/drawing/2014/main" id="{00000000-0008-0000-0D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AO33"/>
  <sheetViews>
    <sheetView zoomScaleNormal="100" workbookViewId="0">
      <pane xSplit="1" topLeftCell="AD1" activePane="topRight" state="frozen"/>
      <selection pane="topRight" activeCell="AN8" sqref="AN8:AO8"/>
    </sheetView>
  </sheetViews>
  <sheetFormatPr defaultRowHeight="12" x14ac:dyDescent="0.15"/>
  <cols>
    <col min="1" max="1" width="27" style="12" customWidth="1"/>
    <col min="2" max="8" width="9.125" style="9" bestFit="1" customWidth="1"/>
    <col min="9" max="32" width="10.125" style="9" bestFit="1" customWidth="1"/>
    <col min="33" max="33" width="9.125" style="9" bestFit="1" customWidth="1"/>
    <col min="34" max="36" width="10.125" style="9" bestFit="1" customWidth="1"/>
    <col min="37" max="37" width="10" style="9" customWidth="1"/>
    <col min="38" max="38" width="10.75" style="9" customWidth="1"/>
    <col min="39" max="39" width="12.125" style="9" customWidth="1"/>
    <col min="40" max="41" width="10.625" style="9" customWidth="1"/>
    <col min="42" max="16384" width="9" style="9"/>
  </cols>
  <sheetData>
    <row r="1" spans="1:41" x14ac:dyDescent="0.15">
      <c r="A1" s="74" t="s">
        <v>67</v>
      </c>
      <c r="P1" s="161" t="s">
        <v>135</v>
      </c>
    </row>
    <row r="2" spans="1:41" s="3" customFormat="1" x14ac:dyDescent="0.15">
      <c r="A2" s="85"/>
      <c r="B2" s="6">
        <v>1980</v>
      </c>
      <c r="C2" s="6">
        <v>1981</v>
      </c>
      <c r="D2" s="6">
        <v>1982</v>
      </c>
      <c r="E2" s="6">
        <v>1983</v>
      </c>
      <c r="F2" s="6">
        <v>1984</v>
      </c>
      <c r="G2" s="6">
        <v>1985</v>
      </c>
      <c r="H2" s="6">
        <v>1986</v>
      </c>
      <c r="I2" s="6">
        <v>1987</v>
      </c>
      <c r="J2" s="6">
        <v>1988</v>
      </c>
      <c r="K2" s="6">
        <v>1989</v>
      </c>
      <c r="L2" s="6">
        <v>1990</v>
      </c>
      <c r="M2" s="6">
        <v>1991</v>
      </c>
      <c r="N2" s="6">
        <v>1992</v>
      </c>
      <c r="O2" s="6">
        <v>1993</v>
      </c>
      <c r="P2" s="6">
        <v>1994</v>
      </c>
      <c r="Q2" s="6">
        <v>1995</v>
      </c>
      <c r="R2" s="86">
        <v>1996</v>
      </c>
      <c r="S2" s="7">
        <v>1997</v>
      </c>
      <c r="T2" s="7">
        <v>1998</v>
      </c>
      <c r="U2" s="7">
        <v>1999</v>
      </c>
      <c r="V2" s="7">
        <v>2000</v>
      </c>
      <c r="W2" s="86">
        <v>2001</v>
      </c>
      <c r="X2" s="7">
        <v>2002</v>
      </c>
      <c r="Y2" s="7">
        <v>2003</v>
      </c>
      <c r="Z2" s="7">
        <v>2004</v>
      </c>
      <c r="AA2" s="7">
        <v>2005</v>
      </c>
      <c r="AB2" s="3">
        <v>2006</v>
      </c>
      <c r="AC2" s="3">
        <v>2007</v>
      </c>
      <c r="AD2" s="3">
        <v>2008</v>
      </c>
      <c r="AE2" s="3">
        <v>2009</v>
      </c>
      <c r="AF2" s="3">
        <v>2010</v>
      </c>
      <c r="AG2" s="3">
        <v>2011</v>
      </c>
      <c r="AH2" s="3">
        <v>2012</v>
      </c>
      <c r="AI2" s="3">
        <v>2013</v>
      </c>
      <c r="AJ2" s="3">
        <v>2014</v>
      </c>
      <c r="AK2" s="3">
        <v>2015</v>
      </c>
      <c r="AL2" s="3">
        <v>2016</v>
      </c>
      <c r="AM2" s="3">
        <v>2017</v>
      </c>
      <c r="AN2" s="3">
        <v>2018</v>
      </c>
      <c r="AO2" s="3">
        <v>2019</v>
      </c>
    </row>
    <row r="3" spans="1:41" s="165" customFormat="1" ht="24" x14ac:dyDescent="0.15">
      <c r="A3" s="162" t="s">
        <v>68</v>
      </c>
      <c r="B3" s="163">
        <v>386229.9</v>
      </c>
      <c r="C3" s="163">
        <v>411821.4</v>
      </c>
      <c r="D3" s="163">
        <v>439934.1</v>
      </c>
      <c r="E3" s="163">
        <v>454520.3</v>
      </c>
      <c r="F3" s="163">
        <v>477184.5</v>
      </c>
      <c r="G3" s="163">
        <v>525879.1</v>
      </c>
      <c r="H3" s="163">
        <v>600673.19999999995</v>
      </c>
      <c r="I3" s="163">
        <v>724350.2</v>
      </c>
      <c r="J3" s="163">
        <v>808383.6</v>
      </c>
      <c r="K3" s="163">
        <v>951047.2</v>
      </c>
      <c r="L3" s="163">
        <v>1054541.8999999999</v>
      </c>
      <c r="M3" s="163">
        <v>1045945.5</v>
      </c>
      <c r="N3" s="163">
        <v>1015953.9</v>
      </c>
      <c r="O3" s="163">
        <v>1007250.8</v>
      </c>
      <c r="P3" s="163">
        <v>1148054.8</v>
      </c>
      <c r="Q3" s="163">
        <v>1125688.5</v>
      </c>
      <c r="R3" s="164">
        <v>1133749.6000000001</v>
      </c>
      <c r="S3" s="158">
        <v>1122028.2</v>
      </c>
      <c r="T3" s="158">
        <v>1085441.2</v>
      </c>
      <c r="U3" s="158">
        <v>1042236.4</v>
      </c>
      <c r="V3" s="158">
        <v>1024179.7000000001</v>
      </c>
      <c r="W3" s="164">
        <v>996255.8</v>
      </c>
      <c r="X3" s="158">
        <v>967056.60000000009</v>
      </c>
      <c r="Y3" s="158">
        <v>947015.20000000007</v>
      </c>
      <c r="Z3" s="158">
        <v>940774.20000000007</v>
      </c>
      <c r="AA3" s="158">
        <v>957866.3</v>
      </c>
      <c r="AB3" s="165">
        <v>985266.8</v>
      </c>
      <c r="AC3" s="165">
        <v>1015085.7000000001</v>
      </c>
      <c r="AD3" s="165">
        <v>1039604.8</v>
      </c>
      <c r="AE3" s="165">
        <v>987742.10000000009</v>
      </c>
      <c r="AF3" s="165">
        <v>968339.20000000007</v>
      </c>
      <c r="AG3" s="165">
        <v>953597.60000000009</v>
      </c>
      <c r="AH3" s="165">
        <v>942182.40000000002</v>
      </c>
      <c r="AI3" s="165">
        <v>951527.8</v>
      </c>
      <c r="AJ3" s="165">
        <v>968306.10000000009</v>
      </c>
      <c r="AK3" s="165">
        <v>985130.10000000009</v>
      </c>
      <c r="AL3" s="165">
        <v>1000954.8</v>
      </c>
      <c r="AM3" s="165">
        <v>1028932.2000000001</v>
      </c>
      <c r="AN3" s="165">
        <v>1060219.3</v>
      </c>
      <c r="AO3" s="165">
        <v>1081419</v>
      </c>
    </row>
    <row r="4" spans="1:41" s="165" customFormat="1" ht="24" x14ac:dyDescent="0.15">
      <c r="A4" s="166" t="s">
        <v>69</v>
      </c>
      <c r="B4" s="163">
        <v>388338</v>
      </c>
      <c r="C4" s="163">
        <v>420431.1</v>
      </c>
      <c r="D4" s="163">
        <v>431603.6</v>
      </c>
      <c r="E4" s="163">
        <v>468979.8</v>
      </c>
      <c r="F4" s="163">
        <v>508972.6</v>
      </c>
      <c r="G4" s="163">
        <v>556613.69999999995</v>
      </c>
      <c r="H4" s="163">
        <v>624126.69999999995</v>
      </c>
      <c r="I4" s="163">
        <v>689105.6</v>
      </c>
      <c r="J4" s="163">
        <v>821327.3</v>
      </c>
      <c r="K4" s="163">
        <v>934801</v>
      </c>
      <c r="L4" s="163">
        <v>822949.7</v>
      </c>
      <c r="M4" s="163">
        <v>819521.9</v>
      </c>
      <c r="N4" s="163">
        <v>731819.5</v>
      </c>
      <c r="O4" s="163">
        <v>735823</v>
      </c>
      <c r="P4" s="163">
        <v>729218.20000000007</v>
      </c>
      <c r="Q4" s="163">
        <v>743476.8</v>
      </c>
      <c r="R4" s="164">
        <v>749780.20000000007</v>
      </c>
      <c r="S4" s="158">
        <v>705035.70000000007</v>
      </c>
      <c r="T4" s="158">
        <v>647986.80000000005</v>
      </c>
      <c r="U4" s="158">
        <v>728258.70000000007</v>
      </c>
      <c r="V4" s="158">
        <v>694587.10000000009</v>
      </c>
      <c r="W4" s="164">
        <v>644243.80000000005</v>
      </c>
      <c r="X4" s="158">
        <v>615153.5</v>
      </c>
      <c r="Y4" s="158">
        <v>711520.5</v>
      </c>
      <c r="Z4" s="158">
        <v>750533.5</v>
      </c>
      <c r="AA4" s="158">
        <v>859247.70000000007</v>
      </c>
      <c r="AB4" s="165">
        <v>914665</v>
      </c>
      <c r="AC4" s="165">
        <v>793646.10000000009</v>
      </c>
      <c r="AD4" s="165">
        <v>681855.5</v>
      </c>
      <c r="AE4" s="165">
        <v>699312.9</v>
      </c>
      <c r="AF4" s="165">
        <v>729478.4</v>
      </c>
      <c r="AG4" s="165">
        <v>722152</v>
      </c>
      <c r="AH4" s="165">
        <v>752420.20000000007</v>
      </c>
      <c r="AI4" s="165">
        <v>901712.8</v>
      </c>
      <c r="AJ4" s="165">
        <v>986199.5</v>
      </c>
      <c r="AK4" s="165">
        <v>1049232</v>
      </c>
      <c r="AL4" s="165">
        <v>1049308.8</v>
      </c>
      <c r="AM4" s="165">
        <v>1202561.8</v>
      </c>
      <c r="AN4" s="165">
        <v>1128074.5</v>
      </c>
      <c r="AO4" s="165">
        <v>1168498.8</v>
      </c>
    </row>
    <row r="5" spans="1:41" s="165" customFormat="1" ht="24" x14ac:dyDescent="0.15">
      <c r="A5" s="162" t="s">
        <v>70</v>
      </c>
      <c r="B5" s="163">
        <v>529902</v>
      </c>
      <c r="C5" s="163">
        <v>580222.6</v>
      </c>
      <c r="D5" s="163">
        <v>612230.40000000002</v>
      </c>
      <c r="E5" s="163">
        <v>680646.9</v>
      </c>
      <c r="F5" s="163">
        <v>736338.5</v>
      </c>
      <c r="G5" s="163">
        <v>807829.9</v>
      </c>
      <c r="H5" s="163">
        <v>947863.3</v>
      </c>
      <c r="I5" s="163">
        <v>1057692</v>
      </c>
      <c r="J5" s="163">
        <v>1294266.5</v>
      </c>
      <c r="K5" s="163">
        <v>1577389.9</v>
      </c>
      <c r="L5" s="163">
        <v>1300809.8</v>
      </c>
      <c r="M5" s="163">
        <v>1319664.3</v>
      </c>
      <c r="N5" s="163">
        <v>1207088.1000000001</v>
      </c>
      <c r="O5" s="163">
        <v>1222957.1000000001</v>
      </c>
      <c r="P5" s="163">
        <v>1348490.9000000001</v>
      </c>
      <c r="Q5" s="163">
        <v>1382781.5</v>
      </c>
      <c r="R5" s="164">
        <v>1388941.8</v>
      </c>
      <c r="S5" s="158">
        <v>1299053.3</v>
      </c>
      <c r="T5" s="158">
        <v>1256976.3</v>
      </c>
      <c r="U5" s="158">
        <v>1439797.5</v>
      </c>
      <c r="V5" s="158">
        <v>1322787.2000000002</v>
      </c>
      <c r="W5" s="164">
        <v>1186347.2</v>
      </c>
      <c r="X5" s="158">
        <v>1136128.3</v>
      </c>
      <c r="Y5" s="158">
        <v>1234643</v>
      </c>
      <c r="Z5" s="158">
        <v>1244520.7</v>
      </c>
      <c r="AA5" s="158">
        <v>1482280.4000000001</v>
      </c>
      <c r="AB5" s="165">
        <v>1547339.6</v>
      </c>
      <c r="AC5" s="165">
        <v>1355736.1</v>
      </c>
      <c r="AD5" s="165">
        <v>1101571.3</v>
      </c>
      <c r="AE5" s="165">
        <v>1099875.7</v>
      </c>
      <c r="AF5" s="165">
        <v>1117008.2</v>
      </c>
      <c r="AG5" s="165">
        <v>1061550.4000000001</v>
      </c>
      <c r="AH5" s="165">
        <v>1107485.1000000001</v>
      </c>
      <c r="AI5" s="165">
        <v>1338167.9000000001</v>
      </c>
      <c r="AJ5" s="165">
        <v>1445720.9000000001</v>
      </c>
      <c r="AK5" s="165">
        <v>1543503.1</v>
      </c>
      <c r="AL5" s="165">
        <v>1529458.6</v>
      </c>
      <c r="AM5" s="165">
        <v>1784451</v>
      </c>
      <c r="AN5" s="165">
        <v>1621158.9000000001</v>
      </c>
      <c r="AO5" s="165">
        <v>1725317.6</v>
      </c>
    </row>
    <row r="6" spans="1:41" s="3" customFormat="1" x14ac:dyDescent="0.15">
      <c r="A6" s="13"/>
      <c r="B6" s="4"/>
      <c r="C6" s="4"/>
      <c r="D6" s="4"/>
      <c r="E6" s="4"/>
      <c r="F6" s="4"/>
      <c r="G6" s="4"/>
      <c r="H6" s="4"/>
      <c r="I6" s="4"/>
      <c r="J6" s="4"/>
      <c r="K6" s="4"/>
      <c r="L6" s="4"/>
      <c r="M6" s="4"/>
      <c r="N6" s="4"/>
      <c r="O6" s="4"/>
      <c r="P6" s="4"/>
      <c r="Q6" s="4"/>
      <c r="R6" s="87"/>
      <c r="S6" s="8"/>
      <c r="T6" s="8"/>
      <c r="U6" s="8"/>
      <c r="V6" s="8"/>
      <c r="W6" s="87"/>
      <c r="X6" s="8"/>
      <c r="Y6" s="8"/>
      <c r="Z6" s="8"/>
      <c r="AA6" s="8"/>
    </row>
    <row r="7" spans="1:41" s="15" customFormat="1" x14ac:dyDescent="0.15">
      <c r="A7" s="88"/>
      <c r="B7" s="89" t="s">
        <v>112</v>
      </c>
      <c r="C7" s="89">
        <v>1981</v>
      </c>
      <c r="D7" s="89">
        <v>1982</v>
      </c>
      <c r="E7" s="89">
        <v>1983</v>
      </c>
      <c r="F7" s="89">
        <v>1984</v>
      </c>
      <c r="G7" s="89">
        <v>1985</v>
      </c>
      <c r="H7" s="89">
        <v>1986</v>
      </c>
      <c r="I7" s="89">
        <v>1987</v>
      </c>
      <c r="J7" s="89">
        <v>1988</v>
      </c>
      <c r="K7" s="89">
        <v>1989</v>
      </c>
      <c r="L7" s="89">
        <v>1990</v>
      </c>
      <c r="M7" s="89">
        <v>1991</v>
      </c>
      <c r="N7" s="89">
        <v>1992</v>
      </c>
      <c r="O7" s="89">
        <v>1993</v>
      </c>
      <c r="P7" s="89">
        <v>1994</v>
      </c>
      <c r="Q7" s="89">
        <v>1995</v>
      </c>
      <c r="R7" s="86">
        <v>1996</v>
      </c>
      <c r="S7" s="7">
        <v>1997</v>
      </c>
      <c r="T7" s="7">
        <v>1998</v>
      </c>
      <c r="U7" s="7">
        <v>1999</v>
      </c>
      <c r="V7" s="7">
        <v>2000</v>
      </c>
      <c r="W7" s="86">
        <v>2001</v>
      </c>
      <c r="X7" s="7">
        <v>2002</v>
      </c>
      <c r="Y7" s="7">
        <v>2003</v>
      </c>
      <c r="Z7" s="7">
        <v>2004</v>
      </c>
      <c r="AA7" s="7">
        <v>2005</v>
      </c>
      <c r="AB7" s="15">
        <v>2006</v>
      </c>
      <c r="AC7" s="15">
        <v>2007</v>
      </c>
      <c r="AD7" s="15">
        <v>2008</v>
      </c>
      <c r="AE7" s="15">
        <v>2009</v>
      </c>
      <c r="AF7" s="15">
        <v>2010</v>
      </c>
      <c r="AG7" s="15">
        <v>2011</v>
      </c>
      <c r="AH7" s="15">
        <v>2012</v>
      </c>
      <c r="AI7" s="15">
        <v>2013</v>
      </c>
      <c r="AJ7" s="15">
        <v>2014</v>
      </c>
      <c r="AK7" s="15">
        <v>2015</v>
      </c>
      <c r="AL7" s="15">
        <v>2016</v>
      </c>
      <c r="AM7" s="15">
        <v>2017</v>
      </c>
      <c r="AN7" s="15">
        <v>2018</v>
      </c>
      <c r="AO7" s="15">
        <v>2019</v>
      </c>
    </row>
    <row r="8" spans="1:41" s="3" customFormat="1" x14ac:dyDescent="0.15">
      <c r="A8" s="13" t="s">
        <v>71</v>
      </c>
      <c r="B8" s="90">
        <f t="shared" ref="B8:AO8" si="0">(B5-B4)/B3</f>
        <v>0.3665278115443677</v>
      </c>
      <c r="C8" s="90">
        <f t="shared" si="0"/>
        <v>0.38801164776769731</v>
      </c>
      <c r="D8" s="90">
        <f t="shared" si="0"/>
        <v>0.41057694777467818</v>
      </c>
      <c r="E8" s="90">
        <f t="shared" si="0"/>
        <v>0.46569339147228417</v>
      </c>
      <c r="F8" s="90">
        <f t="shared" si="0"/>
        <v>0.47647377481875464</v>
      </c>
      <c r="G8" s="90">
        <f t="shared" si="0"/>
        <v>0.47770713838979356</v>
      </c>
      <c r="H8" s="90">
        <f t="shared" si="0"/>
        <v>0.53895629104145171</v>
      </c>
      <c r="I8" s="90">
        <f t="shared" si="0"/>
        <v>0.50885110544595702</v>
      </c>
      <c r="J8" s="90">
        <f t="shared" si="0"/>
        <v>0.58504304144715447</v>
      </c>
      <c r="K8" s="90">
        <f t="shared" si="0"/>
        <v>0.67566457269418378</v>
      </c>
      <c r="L8" s="90">
        <f t="shared" si="0"/>
        <v>0.45314472568610137</v>
      </c>
      <c r="M8" s="90">
        <f t="shared" si="0"/>
        <v>0.47817252428544321</v>
      </c>
      <c r="N8" s="90">
        <f t="shared" si="0"/>
        <v>0.46780528132231203</v>
      </c>
      <c r="O8" s="90">
        <f t="shared" si="0"/>
        <v>0.48362741434407408</v>
      </c>
      <c r="P8" s="90">
        <f t="shared" si="0"/>
        <v>0.5394104009669225</v>
      </c>
      <c r="Q8" s="90">
        <f t="shared" si="0"/>
        <v>0.56792327539989962</v>
      </c>
      <c r="R8" s="91">
        <f t="shared" si="0"/>
        <v>0.56375905226339218</v>
      </c>
      <c r="S8" s="90">
        <f t="shared" si="0"/>
        <v>0.5294141448494788</v>
      </c>
      <c r="T8" s="90">
        <f t="shared" si="0"/>
        <v>0.56105250104750037</v>
      </c>
      <c r="U8" s="90">
        <f t="shared" si="0"/>
        <v>0.68270384722698219</v>
      </c>
      <c r="V8" s="90">
        <f t="shared" si="0"/>
        <v>0.61336902108096858</v>
      </c>
      <c r="W8" s="91">
        <f t="shared" si="0"/>
        <v>0.54414077187806575</v>
      </c>
      <c r="X8" s="90">
        <f t="shared" si="0"/>
        <v>0.53872213891100063</v>
      </c>
      <c r="Y8" s="90">
        <f t="shared" si="0"/>
        <v>0.55239081695837611</v>
      </c>
      <c r="Z8" s="90">
        <f t="shared" si="0"/>
        <v>0.52508582824656536</v>
      </c>
      <c r="AA8" s="90">
        <f t="shared" si="0"/>
        <v>0.65043806218049438</v>
      </c>
      <c r="AB8" s="90">
        <f t="shared" si="0"/>
        <v>0.64213530791862683</v>
      </c>
      <c r="AC8" s="90">
        <f t="shared" si="0"/>
        <v>0.55373649732234431</v>
      </c>
      <c r="AD8" s="90">
        <f t="shared" si="0"/>
        <v>0.40372630060961628</v>
      </c>
      <c r="AE8" s="90">
        <f t="shared" si="0"/>
        <v>0.40553379267725848</v>
      </c>
      <c r="AF8" s="90">
        <f t="shared" si="0"/>
        <v>0.40020046694381461</v>
      </c>
      <c r="AG8" s="90">
        <f t="shared" si="0"/>
        <v>0.35591364743367654</v>
      </c>
      <c r="AH8" s="90">
        <f t="shared" si="0"/>
        <v>0.37685367504211498</v>
      </c>
      <c r="AI8" s="90">
        <f t="shared" si="0"/>
        <v>0.45868875297179973</v>
      </c>
      <c r="AJ8" s="90">
        <f t="shared" si="0"/>
        <v>0.47456212451826968</v>
      </c>
      <c r="AK8" s="90">
        <f t="shared" si="0"/>
        <v>0.50173180171837206</v>
      </c>
      <c r="AL8" s="90">
        <f t="shared" si="0"/>
        <v>0.47969179027864195</v>
      </c>
      <c r="AM8" s="90">
        <f t="shared" si="0"/>
        <v>0.56552725242732216</v>
      </c>
      <c r="AN8" s="90">
        <f t="shared" si="0"/>
        <v>0.46507774382149064</v>
      </c>
      <c r="AO8" s="90">
        <f t="shared" si="0"/>
        <v>0.51489644624331554</v>
      </c>
    </row>
    <row r="9" spans="1:41" s="3" customFormat="1" x14ac:dyDescent="0.15">
      <c r="A9" s="13"/>
      <c r="B9" s="90"/>
      <c r="C9" s="90"/>
      <c r="D9" s="90"/>
      <c r="E9" s="90"/>
      <c r="F9" s="90"/>
      <c r="G9" s="90"/>
      <c r="H9" s="90"/>
      <c r="I9" s="90"/>
      <c r="J9" s="90"/>
      <c r="K9" s="90"/>
      <c r="L9" s="90"/>
      <c r="M9" s="90"/>
      <c r="N9" s="90"/>
      <c r="O9" s="90"/>
      <c r="P9" s="90"/>
      <c r="Q9" s="90"/>
      <c r="R9" s="90"/>
      <c r="S9" s="90"/>
      <c r="T9" s="90"/>
      <c r="U9" s="90"/>
      <c r="V9" s="90"/>
      <c r="W9" s="90"/>
      <c r="X9" s="90"/>
      <c r="Y9" s="90"/>
      <c r="Z9" s="90"/>
      <c r="AA9" s="90"/>
    </row>
    <row r="10" spans="1:41" hidden="1" x14ac:dyDescent="0.15">
      <c r="A10" s="13" t="s">
        <v>72</v>
      </c>
    </row>
    <row r="11" spans="1:41" hidden="1" x14ac:dyDescent="0.15">
      <c r="A11" s="92" t="s">
        <v>73</v>
      </c>
      <c r="B11" s="5">
        <v>132031.70000000001</v>
      </c>
      <c r="C11" s="5">
        <v>140341.9</v>
      </c>
      <c r="D11" s="5">
        <v>150509.4</v>
      </c>
      <c r="E11" s="5">
        <v>158437.20000000001</v>
      </c>
      <c r="F11" s="5">
        <v>166831</v>
      </c>
      <c r="G11" s="5">
        <v>176574.8</v>
      </c>
      <c r="H11" s="5">
        <v>183872</v>
      </c>
      <c r="I11" s="5">
        <v>192546.6</v>
      </c>
      <c r="J11" s="5">
        <v>203442.9</v>
      </c>
      <c r="K11" s="5">
        <v>217987.20000000001</v>
      </c>
      <c r="L11" s="5">
        <v>234271.9</v>
      </c>
      <c r="M11" s="5">
        <v>247563.4</v>
      </c>
      <c r="N11" s="5">
        <v>258052.3</v>
      </c>
      <c r="O11" s="5">
        <v>264149</v>
      </c>
      <c r="P11" s="5">
        <v>272646.40000000002</v>
      </c>
      <c r="Q11" s="5">
        <v>276844</v>
      </c>
      <c r="R11" s="8">
        <v>278563.5</v>
      </c>
      <c r="S11" s="8">
        <v>284386.90000000002</v>
      </c>
      <c r="T11" s="8">
        <v>282526.90000000002</v>
      </c>
      <c r="U11" s="8">
        <v>283880.09999999998</v>
      </c>
      <c r="V11" s="8">
        <v>282772.2</v>
      </c>
      <c r="W11" s="8">
        <v>284216.59999999998</v>
      </c>
      <c r="X11" s="8">
        <v>283253.90000000002</v>
      </c>
      <c r="Y11" s="8">
        <v>281791</v>
      </c>
      <c r="Z11" s="8">
        <v>284428.40000000002</v>
      </c>
      <c r="AA11" s="8">
        <v>286588.7</v>
      </c>
    </row>
    <row r="12" spans="1:41" hidden="1" x14ac:dyDescent="0.15">
      <c r="A12" s="92" t="s">
        <v>74</v>
      </c>
      <c r="B12" s="5">
        <v>38967.800000000003</v>
      </c>
      <c r="C12" s="5">
        <v>41123.199999999997</v>
      </c>
      <c r="D12" s="5">
        <v>42069.9</v>
      </c>
      <c r="E12" s="5">
        <v>41707.599999999999</v>
      </c>
      <c r="F12" s="5">
        <v>45861.8</v>
      </c>
      <c r="G12" s="5">
        <v>53413.599999999999</v>
      </c>
      <c r="H12" s="5">
        <v>56114.1</v>
      </c>
      <c r="I12" s="5">
        <v>57951.8</v>
      </c>
      <c r="J12" s="5">
        <v>67487.399999999994</v>
      </c>
      <c r="K12" s="5">
        <v>78814.3</v>
      </c>
      <c r="L12" s="5">
        <v>88852</v>
      </c>
      <c r="M12" s="5">
        <v>94254.8</v>
      </c>
      <c r="N12" s="5">
        <v>88225.9</v>
      </c>
      <c r="O12" s="5">
        <v>78488.100000000006</v>
      </c>
      <c r="P12" s="5">
        <v>72938.899999999994</v>
      </c>
      <c r="Q12" s="5">
        <v>73671.600000000006</v>
      </c>
      <c r="R12" s="8">
        <v>73559.8</v>
      </c>
      <c r="S12" s="8">
        <v>79179.8</v>
      </c>
      <c r="T12" s="8">
        <v>73059.3</v>
      </c>
      <c r="U12" s="8">
        <v>68205.2</v>
      </c>
      <c r="V12" s="8">
        <v>71900.100000000006</v>
      </c>
      <c r="W12" s="8">
        <v>70954.100000000006</v>
      </c>
      <c r="X12" s="8">
        <v>65551.600000000006</v>
      </c>
      <c r="Y12" s="8">
        <v>66628</v>
      </c>
      <c r="Z12" s="8">
        <v>69576.600000000006</v>
      </c>
      <c r="AA12" s="8">
        <v>73776.3</v>
      </c>
    </row>
    <row r="13" spans="1:41" hidden="1" x14ac:dyDescent="0.15">
      <c r="A13" s="92" t="s">
        <v>75</v>
      </c>
      <c r="B13" s="5">
        <v>21048.400000000001</v>
      </c>
      <c r="C13" s="5">
        <v>23985.5</v>
      </c>
      <c r="D13" s="5">
        <v>25468.400000000001</v>
      </c>
      <c r="E13" s="5">
        <v>26989.1</v>
      </c>
      <c r="F13" s="5">
        <v>28692.3</v>
      </c>
      <c r="G13" s="5">
        <v>32251.7</v>
      </c>
      <c r="H13" s="5">
        <v>34864.6</v>
      </c>
      <c r="I13" s="5">
        <v>37517.1</v>
      </c>
      <c r="J13" s="5">
        <v>40462.5</v>
      </c>
      <c r="K13" s="5">
        <v>45513.599999999999</v>
      </c>
      <c r="L13" s="5">
        <v>49520.5</v>
      </c>
      <c r="M13" s="5">
        <v>55094.5</v>
      </c>
      <c r="N13" s="5">
        <v>59097.599999999999</v>
      </c>
      <c r="O13" s="5">
        <v>60975.9</v>
      </c>
      <c r="P13" s="5">
        <v>61395.9</v>
      </c>
      <c r="Q13" s="5">
        <v>62185.4</v>
      </c>
      <c r="R13" s="8">
        <v>63827.1</v>
      </c>
      <c r="S13" s="8">
        <v>64478.3</v>
      </c>
      <c r="T13" s="8">
        <v>65302.400000000001</v>
      </c>
      <c r="U13" s="8">
        <v>63286.5</v>
      </c>
      <c r="V13" s="8">
        <v>64720.6</v>
      </c>
      <c r="W13" s="8">
        <v>65326.5</v>
      </c>
      <c r="X13" s="8">
        <v>64056.2</v>
      </c>
      <c r="Y13" s="8">
        <v>66181.399999999994</v>
      </c>
      <c r="Z13" s="8">
        <v>68255.5</v>
      </c>
      <c r="AA13" s="8">
        <v>67850.100000000006</v>
      </c>
    </row>
    <row r="14" spans="1:41" hidden="1" x14ac:dyDescent="0.15">
      <c r="A14" s="13" t="s">
        <v>76</v>
      </c>
      <c r="B14" s="93">
        <f>B12-B13</f>
        <v>17919.400000000001</v>
      </c>
      <c r="C14" s="93">
        <f t="shared" ref="C14:Y14" si="1">C12-C13</f>
        <v>17137.699999999997</v>
      </c>
      <c r="D14" s="93">
        <f t="shared" si="1"/>
        <v>16601.5</v>
      </c>
      <c r="E14" s="93">
        <f t="shared" si="1"/>
        <v>14718.5</v>
      </c>
      <c r="F14" s="93">
        <f t="shared" si="1"/>
        <v>17169.500000000004</v>
      </c>
      <c r="G14" s="93">
        <f t="shared" si="1"/>
        <v>21161.899999999998</v>
      </c>
      <c r="H14" s="93">
        <f t="shared" si="1"/>
        <v>21249.5</v>
      </c>
      <c r="I14" s="93">
        <f t="shared" si="1"/>
        <v>20434.700000000004</v>
      </c>
      <c r="J14" s="93">
        <f t="shared" si="1"/>
        <v>27024.899999999994</v>
      </c>
      <c r="K14" s="93">
        <f t="shared" si="1"/>
        <v>33300.700000000004</v>
      </c>
      <c r="L14" s="93">
        <f t="shared" si="1"/>
        <v>39331.5</v>
      </c>
      <c r="M14" s="93">
        <f t="shared" si="1"/>
        <v>39160.300000000003</v>
      </c>
      <c r="N14" s="93">
        <f t="shared" si="1"/>
        <v>29128.299999999996</v>
      </c>
      <c r="O14" s="93">
        <f t="shared" si="1"/>
        <v>17512.200000000004</v>
      </c>
      <c r="P14" s="93">
        <f t="shared" si="1"/>
        <v>11542.999999999993</v>
      </c>
      <c r="Q14" s="93">
        <f t="shared" si="1"/>
        <v>11486.200000000004</v>
      </c>
      <c r="R14" s="93">
        <f t="shared" si="1"/>
        <v>9732.7000000000044</v>
      </c>
      <c r="S14" s="93">
        <f t="shared" si="1"/>
        <v>14701.5</v>
      </c>
      <c r="T14" s="93">
        <f t="shared" si="1"/>
        <v>7756.9000000000015</v>
      </c>
      <c r="U14" s="93">
        <f t="shared" si="1"/>
        <v>4918.6999999999971</v>
      </c>
      <c r="V14" s="93">
        <f t="shared" si="1"/>
        <v>7179.5000000000073</v>
      </c>
      <c r="W14" s="93">
        <f t="shared" si="1"/>
        <v>5627.6000000000058</v>
      </c>
      <c r="X14" s="93">
        <f t="shared" si="1"/>
        <v>1495.4000000000087</v>
      </c>
      <c r="Y14" s="93">
        <f t="shared" si="1"/>
        <v>446.60000000000582</v>
      </c>
      <c r="Z14" s="93">
        <f>Z12-Z13</f>
        <v>1321.1000000000058</v>
      </c>
      <c r="AA14" s="93">
        <f>AA12-AA13</f>
        <v>5926.1999999999971</v>
      </c>
    </row>
    <row r="15" spans="1:41" hidden="1" x14ac:dyDescent="0.15">
      <c r="AB15" s="9" t="s">
        <v>77</v>
      </c>
    </row>
    <row r="16" spans="1:41" hidden="1" x14ac:dyDescent="0.15">
      <c r="A16" s="13" t="s">
        <v>78</v>
      </c>
      <c r="B16" s="94">
        <f t="shared" ref="B16:AA16" si="2">(1-B8)*B14/B11</f>
        <v>8.5975122139697185E-2</v>
      </c>
      <c r="C16" s="94">
        <f t="shared" si="2"/>
        <v>7.473229865101963E-2</v>
      </c>
      <c r="D16" s="94">
        <f t="shared" si="2"/>
        <v>6.5014589132098607E-2</v>
      </c>
      <c r="E16" s="94">
        <f t="shared" si="2"/>
        <v>4.9636018672478341E-2</v>
      </c>
      <c r="F16" s="94">
        <f t="shared" si="2"/>
        <v>5.3878976468698228E-2</v>
      </c>
      <c r="G16" s="94">
        <f t="shared" si="2"/>
        <v>6.2595054946170278E-2</v>
      </c>
      <c r="H16" s="94">
        <f t="shared" si="2"/>
        <v>5.3281349490486164E-2</v>
      </c>
      <c r="I16" s="94">
        <f t="shared" si="2"/>
        <v>5.2124941783150178E-2</v>
      </c>
      <c r="J16" s="94">
        <f t="shared" si="2"/>
        <v>5.5121954657522051E-2</v>
      </c>
      <c r="K16" s="94">
        <f t="shared" si="2"/>
        <v>4.9546931031192634E-2</v>
      </c>
      <c r="L16" s="94">
        <f t="shared" si="2"/>
        <v>9.1810576606400948E-2</v>
      </c>
      <c r="M16" s="94">
        <f t="shared" si="2"/>
        <v>8.2544190689030614E-2</v>
      </c>
      <c r="N16" s="94">
        <f t="shared" si="2"/>
        <v>6.0072812464989842E-2</v>
      </c>
      <c r="O16" s="94">
        <f t="shared" si="2"/>
        <v>3.4233784699255754E-2</v>
      </c>
      <c r="P16" s="94">
        <f t="shared" si="2"/>
        <v>1.9499930098614209E-2</v>
      </c>
      <c r="Q16" s="94">
        <f t="shared" si="2"/>
        <v>1.7926773468457596E-2</v>
      </c>
      <c r="R16" s="94">
        <f t="shared" si="2"/>
        <v>1.524177529373405E-2</v>
      </c>
      <c r="S16" s="94">
        <f t="shared" si="2"/>
        <v>2.4327133034240982E-2</v>
      </c>
      <c r="T16" s="94">
        <f t="shared" si="2"/>
        <v>1.2051496174787762E-2</v>
      </c>
      <c r="U16" s="94">
        <f t="shared" si="2"/>
        <v>5.4976892943346218E-3</v>
      </c>
      <c r="V16" s="94">
        <f t="shared" si="2"/>
        <v>9.8164427519720435E-3</v>
      </c>
      <c r="W16" s="94">
        <f t="shared" si="2"/>
        <v>9.026191264616493E-3</v>
      </c>
      <c r="X16" s="94">
        <f t="shared" si="2"/>
        <v>2.4352530131888516E-3</v>
      </c>
      <c r="Y16" s="94">
        <f t="shared" si="2"/>
        <v>7.0939902674816379E-4</v>
      </c>
      <c r="Z16" s="94">
        <f t="shared" si="2"/>
        <v>2.2058595847090699E-3</v>
      </c>
      <c r="AA16" s="94">
        <f t="shared" si="2"/>
        <v>7.2283867295045226E-3</v>
      </c>
      <c r="AB16" s="94">
        <f>AVERAGE(R16:AA16)</f>
        <v>8.8539626167836553E-3</v>
      </c>
    </row>
    <row r="17" spans="1:28" hidden="1" x14ac:dyDescent="0.15">
      <c r="A17" s="13" t="s">
        <v>79</v>
      </c>
      <c r="B17" s="94">
        <f t="shared" ref="B17:AA17" si="3">(1-B8)*B12/B11</f>
        <v>0.18696280927460138</v>
      </c>
      <c r="C17" s="94">
        <f t="shared" si="3"/>
        <v>0.17932577089607185</v>
      </c>
      <c r="D17" s="94">
        <f t="shared" si="3"/>
        <v>0.16475362246354094</v>
      </c>
      <c r="E17" s="94">
        <f t="shared" si="3"/>
        <v>0.14065286628285881</v>
      </c>
      <c r="F17" s="94">
        <f t="shared" si="3"/>
        <v>0.1439172278174754</v>
      </c>
      <c r="G17" s="94">
        <f t="shared" si="3"/>
        <v>0.15799277129524103</v>
      </c>
      <c r="H17" s="94">
        <f t="shared" si="3"/>
        <v>0.14070142701918115</v>
      </c>
      <c r="I17" s="94">
        <f t="shared" si="3"/>
        <v>0.14782376062426961</v>
      </c>
      <c r="J17" s="94">
        <f t="shared" si="3"/>
        <v>0.13765221713138825</v>
      </c>
      <c r="K17" s="94">
        <f t="shared" si="3"/>
        <v>0.11726500302911727</v>
      </c>
      <c r="L17" s="94">
        <f t="shared" si="3"/>
        <v>0.20740509140591984</v>
      </c>
      <c r="M17" s="94">
        <f t="shared" si="3"/>
        <v>0.19867534683228785</v>
      </c>
      <c r="N17" s="94">
        <f t="shared" si="3"/>
        <v>0.18195287556276704</v>
      </c>
      <c r="O17" s="94">
        <f t="shared" si="3"/>
        <v>0.15343273357166176</v>
      </c>
      <c r="P17" s="94">
        <f t="shared" si="3"/>
        <v>0.12321783344622828</v>
      </c>
      <c r="Q17" s="94">
        <f t="shared" si="3"/>
        <v>0.1149809409777664</v>
      </c>
      <c r="R17" s="94">
        <f t="shared" si="3"/>
        <v>0.11519742129645602</v>
      </c>
      <c r="S17" s="94">
        <f t="shared" si="3"/>
        <v>0.13102183642652751</v>
      </c>
      <c r="T17" s="94">
        <f t="shared" si="3"/>
        <v>0.11350847303467512</v>
      </c>
      <c r="U17" s="94">
        <f t="shared" si="3"/>
        <v>7.6233760517606677E-2</v>
      </c>
      <c r="V17" s="94">
        <f t="shared" si="3"/>
        <v>9.830812946738135E-2</v>
      </c>
      <c r="W17" s="94">
        <f t="shared" si="3"/>
        <v>0.1138043353487676</v>
      </c>
      <c r="X17" s="94">
        <f t="shared" si="3"/>
        <v>0.10675052254871566</v>
      </c>
      <c r="Y17" s="94">
        <f t="shared" si="3"/>
        <v>0.10583483733581739</v>
      </c>
      <c r="Z17" s="94">
        <f t="shared" si="3"/>
        <v>0.11617304517558733</v>
      </c>
      <c r="AA17" s="94">
        <f t="shared" si="3"/>
        <v>8.9987450283815065E-2</v>
      </c>
      <c r="AB17" s="94">
        <f>AVERAGE(R17:AA17)</f>
        <v>0.10668198114353497</v>
      </c>
    </row>
    <row r="18" spans="1:28" hidden="1" x14ac:dyDescent="0.15">
      <c r="A18" s="13"/>
      <c r="B18" s="94"/>
      <c r="C18" s="94"/>
      <c r="D18" s="94"/>
      <c r="E18" s="94"/>
      <c r="F18" s="94"/>
      <c r="G18" s="94"/>
      <c r="H18" s="94"/>
      <c r="I18" s="94"/>
      <c r="J18" s="94"/>
      <c r="K18" s="94"/>
      <c r="L18" s="94"/>
      <c r="M18" s="94"/>
      <c r="N18" s="94"/>
      <c r="O18" s="94"/>
      <c r="P18" s="94"/>
      <c r="Q18" s="94"/>
      <c r="R18" s="94"/>
      <c r="S18" s="94"/>
      <c r="T18" s="94"/>
      <c r="U18" s="94"/>
      <c r="V18" s="94"/>
      <c r="W18" s="94"/>
      <c r="X18" s="94"/>
      <c r="Y18" s="94"/>
      <c r="Z18" s="94"/>
    </row>
    <row r="19" spans="1:28" hidden="1" x14ac:dyDescent="0.15">
      <c r="A19" s="13"/>
      <c r="B19" s="94"/>
      <c r="C19" s="94"/>
      <c r="D19" s="94"/>
      <c r="E19" s="94"/>
      <c r="F19" s="94"/>
      <c r="G19" s="94"/>
      <c r="H19" s="94"/>
      <c r="I19" s="94"/>
      <c r="J19" s="94"/>
      <c r="K19" s="94"/>
      <c r="L19" s="94"/>
      <c r="M19" s="94"/>
      <c r="N19" s="94"/>
      <c r="O19" s="94"/>
      <c r="P19" s="94"/>
      <c r="Q19" s="94"/>
      <c r="R19" s="94"/>
      <c r="S19" s="94"/>
      <c r="T19" s="94"/>
      <c r="U19" s="94"/>
      <c r="V19" s="94"/>
      <c r="W19" s="94"/>
      <c r="X19" s="94"/>
      <c r="Y19" s="94"/>
      <c r="Z19" s="94"/>
    </row>
    <row r="20" spans="1:28" hidden="1" x14ac:dyDescent="0.15">
      <c r="A20" s="12" t="s">
        <v>80</v>
      </c>
    </row>
    <row r="21" spans="1:28" hidden="1" x14ac:dyDescent="0.15">
      <c r="A21" s="92" t="s">
        <v>81</v>
      </c>
      <c r="B21" s="4">
        <v>94</v>
      </c>
      <c r="C21" s="4">
        <v>96.6</v>
      </c>
      <c r="D21" s="4">
        <v>97.7</v>
      </c>
      <c r="E21" s="4">
        <v>99</v>
      </c>
      <c r="F21" s="4">
        <v>100.3</v>
      </c>
      <c r="G21" s="4">
        <v>100.4</v>
      </c>
      <c r="H21" s="4">
        <v>99.3</v>
      </c>
      <c r="I21" s="4">
        <v>98.7</v>
      </c>
      <c r="J21" s="4">
        <v>98.2</v>
      </c>
      <c r="K21" s="4">
        <v>99.1</v>
      </c>
      <c r="L21" s="4">
        <v>101.4</v>
      </c>
      <c r="M21" s="4">
        <v>103.2</v>
      </c>
      <c r="N21" s="4">
        <v>104</v>
      </c>
      <c r="O21" s="4">
        <v>103.2</v>
      </c>
      <c r="P21" s="4">
        <v>101.7</v>
      </c>
      <c r="Q21" s="4">
        <v>100</v>
      </c>
      <c r="R21" s="8">
        <v>106.2</v>
      </c>
      <c r="S21" s="8">
        <v>105.5</v>
      </c>
      <c r="T21" s="8">
        <v>104.1</v>
      </c>
      <c r="U21" s="8">
        <v>101.9</v>
      </c>
      <c r="V21" s="8">
        <v>100</v>
      </c>
      <c r="W21" s="8">
        <v>97.4</v>
      </c>
      <c r="X21" s="8">
        <v>94.8</v>
      </c>
      <c r="Y21" s="8">
        <v>91.6</v>
      </c>
      <c r="Z21" s="8">
        <v>90.1</v>
      </c>
      <c r="AA21" s="8">
        <v>89</v>
      </c>
    </row>
    <row r="22" spans="1:28" hidden="1" x14ac:dyDescent="0.15">
      <c r="A22" s="92" t="s">
        <v>82</v>
      </c>
      <c r="B22" s="4">
        <v>76.3</v>
      </c>
      <c r="C22" s="4">
        <v>80</v>
      </c>
      <c r="D22" s="4">
        <v>82.2</v>
      </c>
      <c r="E22" s="4">
        <v>84.2</v>
      </c>
      <c r="F22" s="4">
        <v>86.6</v>
      </c>
      <c r="G22" s="4">
        <v>88.1</v>
      </c>
      <c r="H22" s="4">
        <v>88.9</v>
      </c>
      <c r="I22" s="4">
        <v>89.4</v>
      </c>
      <c r="J22" s="4">
        <v>90.1</v>
      </c>
      <c r="K22" s="4">
        <v>92</v>
      </c>
      <c r="L22" s="4">
        <v>94.4</v>
      </c>
      <c r="M22" s="4">
        <v>97</v>
      </c>
      <c r="N22" s="4">
        <v>98.6</v>
      </c>
      <c r="O22" s="4">
        <v>99.7</v>
      </c>
      <c r="P22" s="4">
        <v>100.2</v>
      </c>
      <c r="Q22" s="4">
        <v>100</v>
      </c>
      <c r="R22" s="8">
        <v>99.5</v>
      </c>
      <c r="S22" s="8">
        <v>101</v>
      </c>
      <c r="T22" s="8">
        <v>101.2</v>
      </c>
      <c r="U22" s="8">
        <v>101</v>
      </c>
      <c r="V22" s="8">
        <v>100</v>
      </c>
      <c r="W22" s="8">
        <v>98.8</v>
      </c>
      <c r="X22" s="8">
        <v>97.3</v>
      </c>
      <c r="Y22" s="8">
        <v>96.1</v>
      </c>
      <c r="Z22" s="8">
        <v>95.1</v>
      </c>
      <c r="AA22" s="8">
        <v>93.7</v>
      </c>
    </row>
    <row r="23" spans="1:28" hidden="1" x14ac:dyDescent="0.15"/>
    <row r="24" spans="1:28" hidden="1" x14ac:dyDescent="0.15">
      <c r="A24" s="13" t="s">
        <v>83</v>
      </c>
      <c r="AB24" s="9" t="s">
        <v>77</v>
      </c>
    </row>
    <row r="25" spans="1:28" s="3" customFormat="1" hidden="1" x14ac:dyDescent="0.15">
      <c r="A25" s="85"/>
      <c r="B25" s="6">
        <v>1980</v>
      </c>
      <c r="C25" s="6">
        <v>1981</v>
      </c>
      <c r="D25" s="6">
        <v>1982</v>
      </c>
      <c r="E25" s="6">
        <v>1983</v>
      </c>
      <c r="F25" s="6">
        <v>1984</v>
      </c>
      <c r="G25" s="6">
        <v>1985</v>
      </c>
      <c r="H25" s="6">
        <v>1986</v>
      </c>
      <c r="I25" s="6">
        <v>1987</v>
      </c>
      <c r="J25" s="6">
        <v>1988</v>
      </c>
      <c r="K25" s="6">
        <v>1989</v>
      </c>
      <c r="L25" s="6">
        <v>1990</v>
      </c>
      <c r="M25" s="6">
        <v>1991</v>
      </c>
      <c r="N25" s="6">
        <v>1992</v>
      </c>
      <c r="O25" s="6">
        <v>1993</v>
      </c>
      <c r="P25" s="6">
        <v>1994</v>
      </c>
      <c r="Q25" s="6">
        <v>1995</v>
      </c>
      <c r="R25" s="7">
        <v>1996</v>
      </c>
      <c r="S25" s="7">
        <v>1997</v>
      </c>
      <c r="T25" s="7">
        <v>1998</v>
      </c>
      <c r="U25" s="7">
        <v>1999</v>
      </c>
      <c r="V25" s="7">
        <v>2000</v>
      </c>
      <c r="W25" s="7">
        <v>2001</v>
      </c>
      <c r="X25" s="7">
        <v>2002</v>
      </c>
      <c r="Y25" s="7">
        <v>2003</v>
      </c>
      <c r="Z25" s="7">
        <v>2004</v>
      </c>
      <c r="AA25" s="7">
        <v>2005</v>
      </c>
    </row>
    <row r="26" spans="1:28" ht="24" hidden="1" x14ac:dyDescent="0.15">
      <c r="A26" s="13" t="s">
        <v>84</v>
      </c>
      <c r="B26" s="94">
        <f>(1-B8)*(B14/B21)/(B11/B22)</f>
        <v>6.9786189566584E-2</v>
      </c>
      <c r="C26" s="94">
        <f t="shared" ref="C26:AA26" si="4">(1-C8)*(C14/C21)/(C11/C22)</f>
        <v>6.1890102402500737E-2</v>
      </c>
      <c r="D26" s="94">
        <f t="shared" si="4"/>
        <v>5.4700094438674567E-2</v>
      </c>
      <c r="E26" s="94">
        <f t="shared" si="4"/>
        <v>4.2215684567905823E-2</v>
      </c>
      <c r="F26" s="94">
        <f t="shared" si="4"/>
        <v>4.6519634717739448E-2</v>
      </c>
      <c r="G26" s="94">
        <f t="shared" si="4"/>
        <v>5.4926537258541845E-2</v>
      </c>
      <c r="H26" s="94">
        <f t="shared" si="4"/>
        <v>4.7701026885238876E-2</v>
      </c>
      <c r="I26" s="94">
        <f t="shared" si="4"/>
        <v>4.721347310449469E-2</v>
      </c>
      <c r="J26" s="94">
        <f t="shared" si="4"/>
        <v>5.0575235383327255E-2</v>
      </c>
      <c r="K26" s="94">
        <f t="shared" si="4"/>
        <v>4.5997150906858957E-2</v>
      </c>
      <c r="L26" s="94">
        <f t="shared" si="4"/>
        <v>8.5472568359410736E-2</v>
      </c>
      <c r="M26" s="94">
        <f t="shared" si="4"/>
        <v>7.7585140473216754E-2</v>
      </c>
      <c r="N26" s="94">
        <f t="shared" si="4"/>
        <v>5.6953647202384598E-2</v>
      </c>
      <c r="O26" s="94">
        <f t="shared" si="4"/>
        <v>3.307275517941665E-2</v>
      </c>
      <c r="P26" s="94">
        <f t="shared" si="4"/>
        <v>1.9212320510139075E-2</v>
      </c>
      <c r="Q26" s="94">
        <f t="shared" si="4"/>
        <v>1.7926773468457596E-2</v>
      </c>
      <c r="R26" s="94">
        <f t="shared" si="4"/>
        <v>1.4280194366539904E-2</v>
      </c>
      <c r="S26" s="94">
        <f t="shared" si="4"/>
        <v>2.328948281003165E-2</v>
      </c>
      <c r="T26" s="94">
        <f t="shared" si="4"/>
        <v>1.1715767655029026E-2</v>
      </c>
      <c r="U26" s="94">
        <f t="shared" si="4"/>
        <v>5.4491326666123337E-3</v>
      </c>
      <c r="V26" s="94">
        <f t="shared" si="4"/>
        <v>9.8164427519720418E-3</v>
      </c>
      <c r="W26" s="94">
        <f t="shared" si="4"/>
        <v>9.155931180124326E-3</v>
      </c>
      <c r="X26" s="94">
        <f t="shared" si="4"/>
        <v>2.4994738204986841E-3</v>
      </c>
      <c r="Y26" s="94">
        <f t="shared" si="4"/>
        <v>7.4424941561679629E-4</v>
      </c>
      <c r="Z26" s="94">
        <f t="shared" si="4"/>
        <v>2.3282713263688406E-3</v>
      </c>
      <c r="AA26" s="94">
        <f t="shared" si="4"/>
        <v>7.6101105230850993E-3</v>
      </c>
      <c r="AB26" s="94">
        <f>AVERAGE(R26:AA26)</f>
        <v>8.688905651587869E-3</v>
      </c>
    </row>
    <row r="27" spans="1:28" ht="24" hidden="1" x14ac:dyDescent="0.15">
      <c r="A27" s="13" t="s">
        <v>85</v>
      </c>
      <c r="B27" s="94"/>
      <c r="C27" s="94"/>
      <c r="D27" s="94"/>
      <c r="E27" s="94"/>
      <c r="F27" s="94"/>
      <c r="G27" s="94"/>
      <c r="H27" s="94"/>
      <c r="I27" s="94"/>
      <c r="J27" s="94"/>
      <c r="K27" s="94"/>
      <c r="L27" s="94"/>
      <c r="M27" s="94"/>
      <c r="N27" s="94"/>
      <c r="O27" s="94"/>
      <c r="P27" s="94"/>
      <c r="Q27" s="94"/>
      <c r="R27" s="94"/>
      <c r="S27" s="94"/>
      <c r="T27" s="94"/>
      <c r="U27" s="94"/>
      <c r="V27" s="94"/>
      <c r="W27" s="94"/>
      <c r="X27" s="94"/>
      <c r="Y27" s="94"/>
      <c r="Z27" s="94"/>
      <c r="AA27" s="94"/>
      <c r="AB27" s="94"/>
    </row>
    <row r="28" spans="1:28" ht="24" hidden="1" x14ac:dyDescent="0.15">
      <c r="A28" s="13" t="s">
        <v>86</v>
      </c>
      <c r="B28" s="94">
        <f>(1-B8)*(B12/B21)/(B11/B22)</f>
        <v>0.15175811008140513</v>
      </c>
      <c r="C28" s="94">
        <f t="shared" ref="C28:AA28" si="5">(1-C8)*(C12/C21)/(C11/C22)</f>
        <v>0.14850995519343424</v>
      </c>
      <c r="D28" s="94">
        <f t="shared" si="5"/>
        <v>0.13861563732347049</v>
      </c>
      <c r="E28" s="94">
        <f t="shared" si="5"/>
        <v>0.11962597314158295</v>
      </c>
      <c r="F28" s="94">
        <f t="shared" si="5"/>
        <v>0.12425954066792992</v>
      </c>
      <c r="G28" s="94">
        <f t="shared" si="5"/>
        <v>0.13863708317839377</v>
      </c>
      <c r="H28" s="94">
        <f t="shared" si="5"/>
        <v>0.12596532590136156</v>
      </c>
      <c r="I28" s="94">
        <f t="shared" si="5"/>
        <v>0.13389507801225636</v>
      </c>
      <c r="J28" s="94">
        <f t="shared" si="5"/>
        <v>0.12629801184865661</v>
      </c>
      <c r="K28" s="94">
        <f t="shared" si="5"/>
        <v>0.10886357496144086</v>
      </c>
      <c r="L28" s="94">
        <f t="shared" si="5"/>
        <v>0.19308718568756247</v>
      </c>
      <c r="M28" s="94">
        <f t="shared" si="5"/>
        <v>0.18673942483267367</v>
      </c>
      <c r="N28" s="94">
        <f t="shared" si="5"/>
        <v>0.17250532240854644</v>
      </c>
      <c r="O28" s="94">
        <f t="shared" si="5"/>
        <v>0.1482291040416151</v>
      </c>
      <c r="P28" s="94">
        <f t="shared" si="5"/>
        <v>0.12140046127150514</v>
      </c>
      <c r="Q28" s="94">
        <f t="shared" si="5"/>
        <v>0.11498094097776639</v>
      </c>
      <c r="R28" s="94">
        <f t="shared" si="5"/>
        <v>0.10792978737285663</v>
      </c>
      <c r="S28" s="94">
        <f t="shared" si="5"/>
        <v>0.12543322728985098</v>
      </c>
      <c r="T28" s="94">
        <f t="shared" si="5"/>
        <v>0.11034637340162463</v>
      </c>
      <c r="U28" s="94">
        <f t="shared" si="5"/>
        <v>7.5560449580748534E-2</v>
      </c>
      <c r="V28" s="94">
        <f t="shared" si="5"/>
        <v>9.8308129467381364E-2</v>
      </c>
      <c r="W28" s="94">
        <f t="shared" si="5"/>
        <v>0.11544012661661435</v>
      </c>
      <c r="X28" s="94">
        <f t="shared" si="5"/>
        <v>0.10956567345981048</v>
      </c>
      <c r="Y28" s="94">
        <f t="shared" si="5"/>
        <v>0.11103414703026256</v>
      </c>
      <c r="Z28" s="94">
        <f t="shared" si="5"/>
        <v>0.12261994002439904</v>
      </c>
      <c r="AA28" s="94">
        <f t="shared" si="5"/>
        <v>9.4739596534758108E-2</v>
      </c>
      <c r="AB28" s="94">
        <f>AVERAGE(R28:AA28)</f>
        <v>0.10709774507783068</v>
      </c>
    </row>
    <row r="29" spans="1:28" ht="24" hidden="1" x14ac:dyDescent="0.15">
      <c r="A29" s="13" t="s">
        <v>87</v>
      </c>
      <c r="B29" s="94"/>
      <c r="C29" s="94"/>
      <c r="D29" s="94"/>
      <c r="E29" s="94"/>
      <c r="F29" s="94"/>
      <c r="G29" s="94"/>
      <c r="H29" s="94"/>
      <c r="I29" s="94"/>
      <c r="J29" s="94"/>
      <c r="K29" s="94"/>
      <c r="L29" s="94"/>
      <c r="M29" s="94"/>
      <c r="N29" s="94"/>
      <c r="O29" s="94"/>
      <c r="P29" s="94"/>
      <c r="Q29" s="94"/>
      <c r="R29" s="94"/>
      <c r="S29" s="94"/>
      <c r="T29" s="94"/>
      <c r="U29" s="94"/>
      <c r="V29" s="94"/>
      <c r="W29" s="94"/>
      <c r="X29" s="94"/>
      <c r="Y29" s="94"/>
      <c r="Z29" s="94"/>
      <c r="AA29" s="94"/>
      <c r="AB29" s="94"/>
    </row>
    <row r="30" spans="1:28" hidden="1" x14ac:dyDescent="0.15"/>
    <row r="31" spans="1:28" s="3" customFormat="1" hidden="1" x14ac:dyDescent="0.15">
      <c r="A31" s="85"/>
      <c r="B31" s="6">
        <v>1980</v>
      </c>
      <c r="C31" s="6">
        <v>1981</v>
      </c>
      <c r="D31" s="6">
        <v>1982</v>
      </c>
      <c r="E31" s="6">
        <v>1983</v>
      </c>
      <c r="F31" s="6">
        <v>1984</v>
      </c>
      <c r="G31" s="6">
        <v>1985</v>
      </c>
      <c r="H31" s="6">
        <v>1986</v>
      </c>
      <c r="I31" s="6">
        <v>1987</v>
      </c>
      <c r="J31" s="6">
        <v>1988</v>
      </c>
      <c r="K31" s="6">
        <v>1989</v>
      </c>
      <c r="L31" s="6">
        <v>1990</v>
      </c>
      <c r="M31" s="6">
        <v>1991</v>
      </c>
      <c r="N31" s="6">
        <v>1992</v>
      </c>
      <c r="O31" s="6">
        <v>1993</v>
      </c>
      <c r="P31" s="6">
        <v>1994</v>
      </c>
      <c r="Q31" s="6">
        <v>1995</v>
      </c>
      <c r="R31" s="7">
        <v>1996</v>
      </c>
      <c r="S31" s="7">
        <v>1997</v>
      </c>
      <c r="T31" s="7">
        <v>1998</v>
      </c>
      <c r="U31" s="7">
        <v>1999</v>
      </c>
      <c r="V31" s="7">
        <v>2000</v>
      </c>
      <c r="W31" s="7">
        <v>2001</v>
      </c>
      <c r="X31" s="7">
        <v>2002</v>
      </c>
      <c r="Y31" s="7">
        <v>2003</v>
      </c>
      <c r="Z31" s="7">
        <v>2004</v>
      </c>
      <c r="AA31" s="7">
        <v>2005</v>
      </c>
    </row>
    <row r="32" spans="1:28" s="3" customFormat="1" hidden="1" x14ac:dyDescent="0.15">
      <c r="A32" s="13" t="s">
        <v>88</v>
      </c>
      <c r="B32" s="90">
        <v>0.3665278115443677</v>
      </c>
      <c r="C32" s="90">
        <v>0.38801164776769731</v>
      </c>
      <c r="D32" s="90">
        <v>0.41057694777467818</v>
      </c>
      <c r="E32" s="90">
        <v>0.46569339147228417</v>
      </c>
      <c r="F32" s="90">
        <v>0.47647377481875464</v>
      </c>
      <c r="G32" s="90">
        <v>0.47770713838979356</v>
      </c>
      <c r="H32" s="90">
        <v>0.53895629104145171</v>
      </c>
      <c r="I32" s="90">
        <v>0.50885110544595702</v>
      </c>
      <c r="J32" s="90">
        <v>0.58504304144715447</v>
      </c>
      <c r="K32" s="90">
        <v>0.67566457269418378</v>
      </c>
      <c r="L32" s="90">
        <v>0.45314472568610137</v>
      </c>
      <c r="M32" s="90">
        <v>0.47817252428544321</v>
      </c>
      <c r="N32" s="90">
        <v>0.46780528132231203</v>
      </c>
      <c r="O32" s="90">
        <v>0.48362741434407408</v>
      </c>
      <c r="P32" s="90">
        <v>0.53400255241003225</v>
      </c>
      <c r="Q32" s="90">
        <v>0.53645840011151547</v>
      </c>
      <c r="R32" s="90">
        <v>0.54077830654508308</v>
      </c>
      <c r="S32" s="90">
        <v>0.4894035127259414</v>
      </c>
      <c r="T32" s="90">
        <v>0.50671551189259689</v>
      </c>
      <c r="U32" s="90">
        <v>0.65212574812800672</v>
      </c>
      <c r="V32" s="90">
        <v>0.54844993956060706</v>
      </c>
      <c r="W32" s="90">
        <v>0.44427587439909122</v>
      </c>
      <c r="X32" s="90">
        <v>0.43884750119755367</v>
      </c>
      <c r="Y32" s="90">
        <v>0.49093676160101807</v>
      </c>
      <c r="Z32" s="90">
        <v>0.48113428249805384</v>
      </c>
      <c r="AA32" s="90">
        <v>0.63381314101692576</v>
      </c>
    </row>
    <row r="33" spans="1:1" hidden="1" x14ac:dyDescent="0.15">
      <c r="A33" s="13" t="s">
        <v>89</v>
      </c>
    </row>
  </sheetData>
  <phoneticPr fontId="3"/>
  <pageMargins left="0.78700000000000003" right="0.78700000000000003" top="0.98399999999999999" bottom="0.98399999999999999" header="0.51200000000000001" footer="0.51200000000000001"/>
  <pageSetup paperSize="9" orientation="portrait"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A1:AO10"/>
  <sheetViews>
    <sheetView workbookViewId="0">
      <pane xSplit="1" topLeftCell="B1" activePane="topRight" state="frozen"/>
      <selection pane="topRight" activeCell="AO9" sqref="B9:AO10"/>
    </sheetView>
  </sheetViews>
  <sheetFormatPr defaultRowHeight="12" x14ac:dyDescent="0.15"/>
  <cols>
    <col min="1" max="1" width="26.875" style="9" customWidth="1"/>
    <col min="2" max="16384" width="9" style="9"/>
  </cols>
  <sheetData>
    <row r="1" spans="1:41" s="3" customFormat="1" x14ac:dyDescent="0.15">
      <c r="A1" s="6"/>
      <c r="B1" s="6" t="s">
        <v>112</v>
      </c>
      <c r="C1" s="6">
        <v>1981</v>
      </c>
      <c r="D1" s="6">
        <v>1982</v>
      </c>
      <c r="E1" s="6">
        <v>1983</v>
      </c>
      <c r="F1" s="6">
        <v>1984</v>
      </c>
      <c r="G1" s="6">
        <v>1985</v>
      </c>
      <c r="H1" s="6">
        <v>1986</v>
      </c>
      <c r="I1" s="6">
        <v>1987</v>
      </c>
      <c r="J1" s="6">
        <v>1988</v>
      </c>
      <c r="K1" s="6">
        <v>1989</v>
      </c>
      <c r="L1" s="6">
        <v>1990</v>
      </c>
      <c r="M1" s="6">
        <v>1991</v>
      </c>
      <c r="N1" s="6">
        <v>1992</v>
      </c>
      <c r="O1" s="6">
        <v>1993</v>
      </c>
      <c r="P1" s="6">
        <v>1994</v>
      </c>
      <c r="Q1" s="6">
        <v>1995</v>
      </c>
      <c r="R1" s="6">
        <v>1996</v>
      </c>
      <c r="S1" s="6">
        <v>1997</v>
      </c>
      <c r="T1" s="6">
        <v>1998</v>
      </c>
      <c r="U1" s="6">
        <v>1999</v>
      </c>
      <c r="V1" s="6">
        <v>2000</v>
      </c>
      <c r="W1" s="15">
        <v>2001</v>
      </c>
      <c r="X1" s="15">
        <v>2002</v>
      </c>
      <c r="Y1" s="15">
        <v>2003</v>
      </c>
      <c r="Z1" s="15">
        <v>2004</v>
      </c>
      <c r="AA1" s="15">
        <v>2005</v>
      </c>
      <c r="AB1" s="15">
        <v>2006</v>
      </c>
      <c r="AC1" s="15">
        <v>2007</v>
      </c>
      <c r="AD1" s="15">
        <v>2008</v>
      </c>
      <c r="AE1" s="15">
        <v>2009</v>
      </c>
      <c r="AF1" s="15">
        <v>2010</v>
      </c>
      <c r="AG1" s="15">
        <v>2011</v>
      </c>
      <c r="AH1" s="15">
        <v>2012</v>
      </c>
      <c r="AI1" s="15">
        <v>2013</v>
      </c>
      <c r="AJ1" s="15">
        <v>2014</v>
      </c>
      <c r="AK1" s="15">
        <v>2015</v>
      </c>
      <c r="AL1" s="15">
        <v>2016</v>
      </c>
      <c r="AM1" s="15">
        <v>2017</v>
      </c>
      <c r="AN1" s="15">
        <v>2018</v>
      </c>
      <c r="AO1" s="15">
        <v>2019</v>
      </c>
    </row>
    <row r="2" spans="1:41" x14ac:dyDescent="0.15">
      <c r="A2" s="14" t="s">
        <v>126</v>
      </c>
      <c r="B2" s="5">
        <v>132031.70000000001</v>
      </c>
      <c r="C2" s="5">
        <v>140341.9</v>
      </c>
      <c r="D2" s="5">
        <v>150509.4</v>
      </c>
      <c r="E2" s="5">
        <v>158437.20000000001</v>
      </c>
      <c r="F2" s="5">
        <v>166831</v>
      </c>
      <c r="G2" s="5">
        <v>176574.8</v>
      </c>
      <c r="H2" s="5">
        <v>183872</v>
      </c>
      <c r="I2" s="5">
        <v>192546.6</v>
      </c>
      <c r="J2" s="5">
        <v>203442.9</v>
      </c>
      <c r="K2" s="5">
        <v>217987.20000000001</v>
      </c>
      <c r="L2" s="5">
        <v>234271.9</v>
      </c>
      <c r="M2" s="5">
        <v>247563.4</v>
      </c>
      <c r="N2" s="5">
        <v>258052.3</v>
      </c>
      <c r="O2" s="5">
        <v>264149</v>
      </c>
      <c r="P2" s="5">
        <v>272646.40000000002</v>
      </c>
      <c r="Q2" s="5">
        <v>276844</v>
      </c>
      <c r="R2" s="5">
        <v>283432.7</v>
      </c>
      <c r="S2" s="5">
        <v>288788.2</v>
      </c>
      <c r="T2" s="5">
        <v>288209.5</v>
      </c>
      <c r="U2" s="5">
        <v>286604.5</v>
      </c>
      <c r="V2" s="5">
        <v>285750.09999999998</v>
      </c>
      <c r="W2" s="5">
        <v>285965.5</v>
      </c>
      <c r="X2" s="5">
        <v>284153.5</v>
      </c>
      <c r="Y2" s="5">
        <v>282702.09999999998</v>
      </c>
      <c r="Z2" s="8">
        <v>284428.40000000002</v>
      </c>
      <c r="AA2" s="8">
        <v>286588.7</v>
      </c>
      <c r="AB2" s="8"/>
      <c r="AC2" s="8"/>
      <c r="AD2" s="8"/>
      <c r="AE2" s="8"/>
      <c r="AF2" s="8"/>
      <c r="AG2" s="8">
        <v>284244.3</v>
      </c>
      <c r="AH2" s="8">
        <v>288195.20000000001</v>
      </c>
      <c r="AI2" s="8">
        <v>292302.3</v>
      </c>
      <c r="AJ2" s="8">
        <v>295392</v>
      </c>
    </row>
    <row r="3" spans="1:41" x14ac:dyDescent="0.15">
      <c r="A3" s="14" t="s">
        <v>136</v>
      </c>
      <c r="B3" s="5"/>
      <c r="C3" s="5"/>
      <c r="D3" s="5"/>
      <c r="E3" s="5"/>
      <c r="F3" s="5"/>
      <c r="G3" s="5"/>
      <c r="H3" s="5"/>
      <c r="I3" s="5"/>
      <c r="J3" s="5"/>
      <c r="K3" s="5"/>
      <c r="L3" s="5"/>
      <c r="M3" s="5"/>
      <c r="N3" s="5"/>
      <c r="O3" s="5"/>
      <c r="P3" s="5">
        <v>249412.3</v>
      </c>
      <c r="Q3" s="5">
        <v>255553.5</v>
      </c>
      <c r="R3" s="5">
        <v>260557.9</v>
      </c>
      <c r="S3" s="5">
        <v>262002.6</v>
      </c>
      <c r="T3" s="5">
        <v>260307.9</v>
      </c>
      <c r="U3" s="5">
        <v>263087.3</v>
      </c>
      <c r="V3" s="5">
        <v>267138.8</v>
      </c>
      <c r="W3" s="5">
        <v>272616.90000000002</v>
      </c>
      <c r="X3" s="5">
        <v>276130</v>
      </c>
      <c r="Y3" s="5">
        <v>277881</v>
      </c>
      <c r="Z3" s="8">
        <v>281553.40000000002</v>
      </c>
      <c r="AA3" s="8">
        <v>285863</v>
      </c>
      <c r="AB3" s="8">
        <v>288516.90000000002</v>
      </c>
      <c r="AC3" s="8">
        <v>290695.7</v>
      </c>
      <c r="AD3" s="8">
        <v>287401.59999999998</v>
      </c>
      <c r="AE3" s="8">
        <v>284771.59999999998</v>
      </c>
      <c r="AF3" s="8">
        <v>291408.09999999998</v>
      </c>
      <c r="AG3" s="8">
        <v>289879.7</v>
      </c>
      <c r="AH3" s="8">
        <v>295760.09999999998</v>
      </c>
      <c r="AI3" s="8">
        <v>303468</v>
      </c>
      <c r="AJ3" s="8">
        <v>300716.79999999999</v>
      </c>
      <c r="AK3" s="9">
        <v>300064.90000000002</v>
      </c>
      <c r="AL3" s="9">
        <v>298784.59999999998</v>
      </c>
      <c r="AM3" s="9">
        <v>301929</v>
      </c>
      <c r="AN3" s="9">
        <v>302750.09999999998</v>
      </c>
      <c r="AO3" s="9">
        <v>301832.5</v>
      </c>
    </row>
    <row r="5" spans="1:41" s="3" customFormat="1" x14ac:dyDescent="0.15">
      <c r="A5" s="6"/>
      <c r="B5" s="6" t="s">
        <v>112</v>
      </c>
      <c r="C5" s="6">
        <v>1981</v>
      </c>
      <c r="D5" s="6">
        <v>1982</v>
      </c>
      <c r="E5" s="6">
        <v>1983</v>
      </c>
      <c r="F5" s="6">
        <v>1984</v>
      </c>
      <c r="G5" s="6">
        <v>1985</v>
      </c>
      <c r="H5" s="6">
        <v>1986</v>
      </c>
      <c r="I5" s="6">
        <v>1987</v>
      </c>
      <c r="J5" s="6">
        <v>1988</v>
      </c>
      <c r="K5" s="6">
        <v>1989</v>
      </c>
      <c r="L5" s="6">
        <v>1990</v>
      </c>
      <c r="M5" s="6">
        <v>1991</v>
      </c>
      <c r="N5" s="6">
        <v>1992</v>
      </c>
      <c r="O5" s="6">
        <v>1993</v>
      </c>
      <c r="P5" s="6">
        <v>1994</v>
      </c>
      <c r="Q5" s="6">
        <v>1995</v>
      </c>
      <c r="R5" s="6">
        <v>1996</v>
      </c>
      <c r="S5" s="6">
        <v>1997</v>
      </c>
      <c r="T5" s="6">
        <v>1998</v>
      </c>
      <c r="U5" s="6">
        <v>1999</v>
      </c>
      <c r="V5" s="6">
        <v>2000</v>
      </c>
      <c r="W5" s="15">
        <v>2001</v>
      </c>
      <c r="X5" s="15">
        <v>2002</v>
      </c>
      <c r="Y5" s="15">
        <v>2003</v>
      </c>
      <c r="Z5" s="15">
        <v>2004</v>
      </c>
      <c r="AA5" s="15">
        <v>2005</v>
      </c>
      <c r="AB5" s="15">
        <v>2006</v>
      </c>
      <c r="AC5" s="15">
        <v>2007</v>
      </c>
      <c r="AD5" s="15">
        <v>2008</v>
      </c>
      <c r="AE5" s="15">
        <v>2009</v>
      </c>
      <c r="AF5" s="15">
        <v>2010</v>
      </c>
      <c r="AG5" s="15">
        <v>2011</v>
      </c>
      <c r="AH5" s="15">
        <v>2012</v>
      </c>
      <c r="AI5" s="15">
        <v>2013</v>
      </c>
      <c r="AJ5" s="15">
        <v>2014</v>
      </c>
      <c r="AK5" s="15">
        <v>2015</v>
      </c>
      <c r="AL5" s="15">
        <v>2016</v>
      </c>
      <c r="AM5" s="15">
        <v>2017</v>
      </c>
      <c r="AN5" s="15">
        <v>2018</v>
      </c>
      <c r="AO5" s="15">
        <v>2019</v>
      </c>
    </row>
    <row r="6" spans="1:41" ht="24" x14ac:dyDescent="0.15">
      <c r="A6" s="12" t="s">
        <v>116</v>
      </c>
      <c r="B6" s="10">
        <v>244665.9</v>
      </c>
      <c r="C6" s="10">
        <v>252029.9</v>
      </c>
      <c r="D6" s="10">
        <v>259307.3</v>
      </c>
      <c r="E6" s="10">
        <v>242853.2</v>
      </c>
      <c r="F6" s="10">
        <v>249818.6</v>
      </c>
      <c r="G6" s="10">
        <v>274662.90000000002</v>
      </c>
      <c r="H6" s="10">
        <v>276936.59999999998</v>
      </c>
      <c r="I6" s="10">
        <v>355763.8</v>
      </c>
      <c r="J6" s="10">
        <v>335444.40000000002</v>
      </c>
      <c r="K6" s="10">
        <v>308458.3</v>
      </c>
      <c r="L6" s="10">
        <v>576681.80000000005</v>
      </c>
      <c r="M6" s="10">
        <v>545803.1</v>
      </c>
      <c r="N6" s="10">
        <v>540685.30000000005</v>
      </c>
      <c r="O6" s="10">
        <v>520116.7</v>
      </c>
      <c r="P6" s="10">
        <v>463403.1</v>
      </c>
      <c r="Q6" s="10">
        <v>451921.4</v>
      </c>
      <c r="R6" s="10">
        <v>448780.1</v>
      </c>
      <c r="S6" s="10">
        <v>475671.3</v>
      </c>
      <c r="T6" s="10">
        <v>461992.9</v>
      </c>
      <c r="U6" s="10">
        <v>314659.90000000002</v>
      </c>
      <c r="V6" s="10">
        <v>403627</v>
      </c>
      <c r="W6" s="10">
        <v>449636.2</v>
      </c>
      <c r="X6" s="10">
        <v>428536.5</v>
      </c>
      <c r="Y6" s="10">
        <v>396533.2</v>
      </c>
      <c r="Z6" s="8">
        <v>400552.4</v>
      </c>
      <c r="AA6" s="8">
        <v>285501.09999999998</v>
      </c>
      <c r="AB6" s="10"/>
      <c r="AC6" s="10"/>
      <c r="AD6" s="10"/>
      <c r="AE6" s="10"/>
      <c r="AF6" s="10"/>
      <c r="AG6" s="10"/>
      <c r="AH6" s="10"/>
      <c r="AI6" s="10"/>
      <c r="AJ6" s="10"/>
      <c r="AK6" s="10"/>
      <c r="AL6" s="10"/>
    </row>
    <row r="7" spans="1:41" ht="24" x14ac:dyDescent="0.15">
      <c r="A7" s="12" t="s">
        <v>138</v>
      </c>
      <c r="B7" s="10"/>
      <c r="C7" s="10"/>
      <c r="D7" s="10"/>
      <c r="E7" s="10"/>
      <c r="F7" s="10"/>
      <c r="G7" s="10"/>
      <c r="H7" s="10"/>
      <c r="I7" s="10"/>
      <c r="J7" s="10"/>
      <c r="K7" s="10"/>
      <c r="L7" s="10"/>
      <c r="M7" s="10"/>
      <c r="N7" s="10"/>
      <c r="O7" s="10"/>
      <c r="P7" s="10">
        <v>528782.1</v>
      </c>
      <c r="Q7" s="10">
        <v>486383.80000000005</v>
      </c>
      <c r="R7" s="10">
        <v>494588</v>
      </c>
      <c r="S7" s="10">
        <v>528010.6</v>
      </c>
      <c r="T7" s="10">
        <v>476451.7</v>
      </c>
      <c r="U7" s="10">
        <v>330697.60000000003</v>
      </c>
      <c r="V7" s="10">
        <v>395979.60000000003</v>
      </c>
      <c r="W7" s="10">
        <v>454152.4</v>
      </c>
      <c r="X7" s="10">
        <v>446081.80000000005</v>
      </c>
      <c r="Y7" s="10">
        <v>423892.7</v>
      </c>
      <c r="Z7" s="10">
        <v>446787</v>
      </c>
      <c r="AA7" s="10">
        <v>334833.60000000003</v>
      </c>
      <c r="AB7" s="10">
        <v>352592.2</v>
      </c>
      <c r="AC7" s="10">
        <v>452995.7</v>
      </c>
      <c r="AD7" s="10">
        <v>619889</v>
      </c>
      <c r="AE7" s="10">
        <v>587179.30000000005</v>
      </c>
      <c r="AF7" s="10">
        <v>580809.4</v>
      </c>
      <c r="AG7" s="10">
        <v>614199.20000000007</v>
      </c>
      <c r="AH7" s="10">
        <v>587117.5</v>
      </c>
      <c r="AI7" s="10">
        <v>515072.7</v>
      </c>
      <c r="AJ7" s="10">
        <v>508784.7</v>
      </c>
      <c r="AK7" s="10">
        <v>490859</v>
      </c>
      <c r="AL7" s="10">
        <v>520805</v>
      </c>
      <c r="AM7" s="9">
        <v>447043</v>
      </c>
      <c r="AN7" s="9">
        <v>567134.9</v>
      </c>
      <c r="AO7" s="9">
        <v>524600.20000000007</v>
      </c>
    </row>
    <row r="8" spans="1:41" x14ac:dyDescent="0.15">
      <c r="A8" s="12"/>
      <c r="B8" s="6" t="s">
        <v>112</v>
      </c>
      <c r="C8" s="6">
        <v>1981</v>
      </c>
      <c r="D8" s="6">
        <v>1982</v>
      </c>
      <c r="E8" s="6">
        <v>1983</v>
      </c>
      <c r="F8" s="6">
        <v>1984</v>
      </c>
      <c r="G8" s="6">
        <v>1985</v>
      </c>
      <c r="H8" s="6">
        <v>1986</v>
      </c>
      <c r="I8" s="6">
        <v>1987</v>
      </c>
      <c r="J8" s="6">
        <v>1988</v>
      </c>
      <c r="K8" s="6">
        <v>1989</v>
      </c>
      <c r="L8" s="6">
        <v>1990</v>
      </c>
      <c r="M8" s="6">
        <v>1991</v>
      </c>
      <c r="N8" s="6">
        <v>1992</v>
      </c>
      <c r="O8" s="6">
        <v>1993</v>
      </c>
      <c r="P8" s="6">
        <v>1994</v>
      </c>
      <c r="Q8" s="6">
        <v>1995</v>
      </c>
      <c r="R8" s="6">
        <v>1996</v>
      </c>
      <c r="S8" s="6">
        <v>1997</v>
      </c>
      <c r="T8" s="6">
        <v>1998</v>
      </c>
      <c r="U8" s="6">
        <v>1999</v>
      </c>
      <c r="V8" s="6">
        <v>2000</v>
      </c>
      <c r="W8" s="15">
        <v>2001</v>
      </c>
      <c r="X8" s="15">
        <v>2002</v>
      </c>
      <c r="Y8" s="15">
        <v>2003</v>
      </c>
      <c r="Z8" s="15">
        <v>2004</v>
      </c>
      <c r="AA8" s="15">
        <v>2005</v>
      </c>
      <c r="AB8" s="15">
        <v>2006</v>
      </c>
      <c r="AC8" s="15">
        <v>2007</v>
      </c>
      <c r="AD8" s="15">
        <v>2008</v>
      </c>
      <c r="AE8" s="15">
        <v>2009</v>
      </c>
      <c r="AF8" s="15">
        <v>2010</v>
      </c>
      <c r="AG8" s="15">
        <v>2011</v>
      </c>
      <c r="AH8" s="15">
        <v>2012</v>
      </c>
      <c r="AI8" s="15">
        <v>2013</v>
      </c>
      <c r="AJ8" s="15">
        <v>2014</v>
      </c>
      <c r="AK8" s="15">
        <v>2015</v>
      </c>
      <c r="AL8" s="30">
        <v>2016</v>
      </c>
      <c r="AM8" s="30">
        <v>2017</v>
      </c>
      <c r="AN8" s="179">
        <v>2018</v>
      </c>
      <c r="AO8" s="179">
        <v>2019</v>
      </c>
    </row>
    <row r="9" spans="1:41" x14ac:dyDescent="0.15">
      <c r="A9" s="9" t="s">
        <v>14</v>
      </c>
      <c r="B9" s="99">
        <f t="shared" ref="B9:AA9" si="0">B6/B2</f>
        <v>1.8530845243983072</v>
      </c>
      <c r="C9" s="99">
        <f t="shared" si="0"/>
        <v>1.7958279031422548</v>
      </c>
      <c r="D9" s="99">
        <f t="shared" si="0"/>
        <v>1.722864485540438</v>
      </c>
      <c r="E9" s="99">
        <f t="shared" si="0"/>
        <v>1.5328041646784971</v>
      </c>
      <c r="F9" s="99">
        <f t="shared" si="0"/>
        <v>1.4974351289628427</v>
      </c>
      <c r="G9" s="99">
        <f t="shared" si="0"/>
        <v>1.5555045227291779</v>
      </c>
      <c r="H9" s="99">
        <f t="shared" si="0"/>
        <v>1.5061379655412459</v>
      </c>
      <c r="I9" s="99">
        <f t="shared" si="0"/>
        <v>1.8476763547110153</v>
      </c>
      <c r="J9" s="99">
        <f t="shared" si="0"/>
        <v>1.6488380769247786</v>
      </c>
      <c r="K9" s="99">
        <f t="shared" si="0"/>
        <v>1.4150294145711306</v>
      </c>
      <c r="L9" s="99">
        <f t="shared" si="0"/>
        <v>2.4615918511780546</v>
      </c>
      <c r="M9" s="99">
        <f t="shared" si="0"/>
        <v>2.2047002909153774</v>
      </c>
      <c r="N9" s="99">
        <f t="shared" si="0"/>
        <v>2.095254721620385</v>
      </c>
      <c r="O9" s="99">
        <f t="shared" si="0"/>
        <v>1.9690277078467078</v>
      </c>
      <c r="P9" s="99">
        <f t="shared" si="0"/>
        <v>1.6996487024952465</v>
      </c>
      <c r="Q9" s="99">
        <f t="shared" si="0"/>
        <v>1.6324045310716506</v>
      </c>
      <c r="R9" s="99">
        <f t="shared" si="0"/>
        <v>1.5833744659667002</v>
      </c>
      <c r="S9" s="99">
        <f t="shared" si="0"/>
        <v>1.6471285876639004</v>
      </c>
      <c r="T9" s="99">
        <f t="shared" si="0"/>
        <v>1.6029759601956217</v>
      </c>
      <c r="U9" s="99">
        <f t="shared" si="0"/>
        <v>1.0978889026515635</v>
      </c>
      <c r="V9" s="99">
        <f t="shared" si="0"/>
        <v>1.4125174409387784</v>
      </c>
      <c r="W9" s="99">
        <f t="shared" si="0"/>
        <v>1.5723442163477763</v>
      </c>
      <c r="X9" s="99">
        <f t="shared" si="0"/>
        <v>1.5081162118362081</v>
      </c>
      <c r="Y9" s="99">
        <f t="shared" si="0"/>
        <v>1.4026538890231097</v>
      </c>
      <c r="Z9" s="99">
        <f t="shared" si="0"/>
        <v>1.4082714665624108</v>
      </c>
      <c r="AA9" s="99">
        <f t="shared" si="0"/>
        <v>0.99620501436379016</v>
      </c>
      <c r="AB9" s="99"/>
      <c r="AC9" s="99"/>
      <c r="AD9" s="99"/>
      <c r="AE9" s="99"/>
      <c r="AF9" s="99"/>
      <c r="AG9" s="99"/>
      <c r="AH9" s="99"/>
      <c r="AI9" s="99"/>
      <c r="AJ9" s="99"/>
      <c r="AK9" s="11"/>
      <c r="AL9" s="11"/>
      <c r="AM9" s="9" t="s">
        <v>132</v>
      </c>
    </row>
    <row r="10" spans="1:41" x14ac:dyDescent="0.15">
      <c r="A10" s="9" t="s">
        <v>137</v>
      </c>
      <c r="B10" s="99"/>
      <c r="C10" s="99"/>
      <c r="D10" s="99"/>
      <c r="E10" s="99"/>
      <c r="F10" s="99"/>
      <c r="G10" s="99"/>
      <c r="H10" s="99"/>
      <c r="I10" s="99"/>
      <c r="J10" s="99"/>
      <c r="K10" s="99"/>
      <c r="L10" s="99"/>
      <c r="M10" s="99"/>
      <c r="N10" s="99"/>
      <c r="O10" s="99"/>
      <c r="P10" s="99">
        <f t="shared" ref="P10:AO10" si="1">P7/P3</f>
        <v>2.1201123601362082</v>
      </c>
      <c r="Q10" s="99">
        <f t="shared" si="1"/>
        <v>1.9032562653221343</v>
      </c>
      <c r="R10" s="99">
        <f t="shared" si="1"/>
        <v>1.898188464061155</v>
      </c>
      <c r="S10" s="99">
        <f t="shared" si="1"/>
        <v>2.0152876345501913</v>
      </c>
      <c r="T10" s="99">
        <f t="shared" si="1"/>
        <v>1.830338994705885</v>
      </c>
      <c r="U10" s="99">
        <f t="shared" si="1"/>
        <v>1.2569880796222397</v>
      </c>
      <c r="V10" s="99">
        <f t="shared" si="1"/>
        <v>1.4822990894621075</v>
      </c>
      <c r="W10" s="99">
        <f t="shared" si="1"/>
        <v>1.6658996562575541</v>
      </c>
      <c r="X10" s="99">
        <f t="shared" si="1"/>
        <v>1.6154774924854236</v>
      </c>
      <c r="Y10" s="99">
        <f t="shared" si="1"/>
        <v>1.525446863945358</v>
      </c>
      <c r="Z10" s="99">
        <f t="shared" si="1"/>
        <v>1.5868641614699022</v>
      </c>
      <c r="AA10" s="99">
        <f t="shared" si="1"/>
        <v>1.1713079342202384</v>
      </c>
      <c r="AB10" s="99">
        <f t="shared" si="1"/>
        <v>1.2220850840973267</v>
      </c>
      <c r="AC10" s="99">
        <f t="shared" si="1"/>
        <v>1.5583157920808597</v>
      </c>
      <c r="AD10" s="99">
        <f t="shared" si="1"/>
        <v>2.1568738656987296</v>
      </c>
      <c r="AE10" s="99">
        <f t="shared" si="1"/>
        <v>2.0619306840991172</v>
      </c>
      <c r="AF10" s="99">
        <f t="shared" si="1"/>
        <v>1.9931134378213924</v>
      </c>
      <c r="AG10" s="99">
        <f t="shared" si="1"/>
        <v>2.1188072155449316</v>
      </c>
      <c r="AH10" s="99">
        <f t="shared" si="1"/>
        <v>1.9851139487713185</v>
      </c>
      <c r="AI10" s="99">
        <f t="shared" si="1"/>
        <v>1.6972883467120092</v>
      </c>
      <c r="AJ10" s="99">
        <f t="shared" si="1"/>
        <v>1.6919064714708325</v>
      </c>
      <c r="AK10" s="99">
        <f t="shared" si="1"/>
        <v>1.6358427793454016</v>
      </c>
      <c r="AL10" s="99">
        <f t="shared" si="1"/>
        <v>1.7430784585283179</v>
      </c>
      <c r="AM10" s="99">
        <f t="shared" si="1"/>
        <v>1.4806229279068921</v>
      </c>
      <c r="AN10" s="99">
        <f t="shared" si="1"/>
        <v>1.8732773333518307</v>
      </c>
      <c r="AO10" s="99">
        <f t="shared" si="1"/>
        <v>1.7380507400627834</v>
      </c>
    </row>
  </sheetData>
  <phoneticPr fontId="3"/>
  <pageMargins left="0.78700000000000003" right="0.78700000000000003" top="0.98399999999999999" bottom="0.98399999999999999" header="0.51200000000000001" footer="0.5120000000000000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sheetPr>
  <dimension ref="A1:CT52"/>
  <sheetViews>
    <sheetView topLeftCell="A32" workbookViewId="0">
      <selection activeCell="P52" sqref="P52:AO52"/>
    </sheetView>
  </sheetViews>
  <sheetFormatPr defaultRowHeight="12.75" x14ac:dyDescent="0.15"/>
  <cols>
    <col min="1" max="1" width="26.875" style="80" customWidth="1"/>
    <col min="2" max="3" width="10.5" style="56" bestFit="1" customWidth="1"/>
    <col min="4" max="25" width="12.25" style="56" bestFit="1" customWidth="1"/>
    <col min="26" max="26" width="9.875" style="56" bestFit="1" customWidth="1"/>
    <col min="27" max="27" width="9.625" style="56" bestFit="1" customWidth="1"/>
    <col min="28" max="36" width="9.625" style="56" customWidth="1"/>
    <col min="37" max="42" width="9.125" style="56" customWidth="1"/>
    <col min="43" max="43" width="20.625" style="80" customWidth="1"/>
    <col min="44" max="53" width="12.25" style="56" bestFit="1" customWidth="1"/>
    <col min="54" max="54" width="9" style="56"/>
    <col min="55" max="55" width="9.125" style="56" customWidth="1"/>
    <col min="56" max="56" width="20.625" style="80" customWidth="1"/>
    <col min="57" max="66" width="10.625" style="56" customWidth="1"/>
    <col min="67" max="69" width="12.25" style="56" bestFit="1" customWidth="1"/>
    <col min="70" max="70" width="10.375" style="56" bestFit="1" customWidth="1"/>
    <col min="71" max="71" width="9" style="56"/>
    <col min="72" max="72" width="20.625" style="80" customWidth="1"/>
    <col min="73" max="78" width="11.75" style="56" bestFit="1" customWidth="1"/>
    <col min="79" max="94" width="10.125" style="56" bestFit="1" customWidth="1"/>
    <col min="95" max="95" width="10.125" style="56" customWidth="1"/>
    <col min="96" max="96" width="11.625" style="56" customWidth="1"/>
    <col min="97" max="98" width="12.625" style="56" customWidth="1"/>
    <col min="99" max="16384" width="9" style="56"/>
  </cols>
  <sheetData>
    <row r="1" spans="1:98" s="54" customFormat="1" x14ac:dyDescent="0.2">
      <c r="A1" s="51"/>
      <c r="B1" s="52">
        <v>1980</v>
      </c>
      <c r="C1" s="52">
        <v>1981</v>
      </c>
      <c r="D1" s="52">
        <v>1982</v>
      </c>
      <c r="E1" s="52">
        <v>1983</v>
      </c>
      <c r="F1" s="52">
        <v>1984</v>
      </c>
      <c r="G1" s="52">
        <v>1985</v>
      </c>
      <c r="H1" s="52">
        <v>1986</v>
      </c>
      <c r="I1" s="52">
        <v>1987</v>
      </c>
      <c r="J1" s="52">
        <v>1988</v>
      </c>
      <c r="K1" s="52">
        <v>1989</v>
      </c>
      <c r="L1" s="52">
        <v>1990</v>
      </c>
      <c r="M1" s="52">
        <v>1991</v>
      </c>
      <c r="N1" s="52">
        <v>1992</v>
      </c>
      <c r="O1" s="52">
        <v>1993</v>
      </c>
      <c r="P1" s="52">
        <v>1994</v>
      </c>
      <c r="Q1" s="52">
        <v>1995</v>
      </c>
      <c r="R1" s="52">
        <v>1996</v>
      </c>
      <c r="S1" s="52">
        <v>1997</v>
      </c>
      <c r="T1" s="52">
        <v>1998</v>
      </c>
      <c r="U1" s="52">
        <v>1999</v>
      </c>
      <c r="V1" s="52">
        <v>2000</v>
      </c>
      <c r="W1" s="52">
        <v>2001</v>
      </c>
      <c r="X1" s="52">
        <v>2002</v>
      </c>
      <c r="Y1" s="52">
        <v>2003</v>
      </c>
      <c r="Z1" s="53">
        <v>2004</v>
      </c>
      <c r="AA1" s="53">
        <v>2005</v>
      </c>
      <c r="AB1" s="53"/>
      <c r="AC1" s="53"/>
      <c r="AD1" s="53"/>
      <c r="AE1" s="53"/>
      <c r="AF1" s="53"/>
      <c r="AG1" s="53"/>
      <c r="AH1" s="53"/>
      <c r="AI1" s="53"/>
      <c r="AJ1" s="53"/>
      <c r="AK1" s="53"/>
      <c r="AL1" s="53"/>
      <c r="AM1" s="53"/>
      <c r="AN1" s="53"/>
      <c r="AO1" s="53"/>
      <c r="AP1" s="53"/>
      <c r="AQ1" s="51"/>
      <c r="AR1" s="53">
        <v>1996</v>
      </c>
      <c r="AS1" s="53">
        <v>1997</v>
      </c>
      <c r="AT1" s="53">
        <v>1998</v>
      </c>
      <c r="AU1" s="53">
        <v>1999</v>
      </c>
      <c r="AV1" s="53">
        <v>2000</v>
      </c>
      <c r="AW1" s="53">
        <v>2001</v>
      </c>
      <c r="AX1" s="53">
        <v>2002</v>
      </c>
      <c r="AY1" s="53">
        <v>2003</v>
      </c>
      <c r="AZ1" s="53">
        <v>2004</v>
      </c>
      <c r="BA1" s="53">
        <v>2005</v>
      </c>
      <c r="BC1" s="53"/>
      <c r="BD1" s="51"/>
      <c r="BE1" s="53">
        <v>2001</v>
      </c>
      <c r="BF1" s="53">
        <v>2002</v>
      </c>
      <c r="BG1" s="53">
        <v>2003</v>
      </c>
      <c r="BH1" s="53">
        <v>2004</v>
      </c>
      <c r="BI1" s="53">
        <v>2005</v>
      </c>
      <c r="BJ1" s="53">
        <v>2006</v>
      </c>
      <c r="BK1" s="53">
        <v>2007</v>
      </c>
      <c r="BL1" s="53">
        <v>2008</v>
      </c>
      <c r="BM1" s="53">
        <v>2009</v>
      </c>
      <c r="BN1" s="53">
        <v>2010</v>
      </c>
      <c r="BO1" s="116">
        <v>2011</v>
      </c>
      <c r="BP1" s="116">
        <v>2012</v>
      </c>
      <c r="BQ1" s="116">
        <v>2013</v>
      </c>
      <c r="BR1" s="54">
        <v>2014</v>
      </c>
      <c r="BT1" s="51"/>
      <c r="BU1" s="54">
        <v>1994</v>
      </c>
      <c r="BV1" s="54">
        <f>BU1+1</f>
        <v>1995</v>
      </c>
      <c r="BW1" s="54">
        <f t="shared" ref="BW1:CP1" si="0">BV1+1</f>
        <v>1996</v>
      </c>
      <c r="BX1" s="54">
        <f t="shared" si="0"/>
        <v>1997</v>
      </c>
      <c r="BY1" s="54">
        <f t="shared" si="0"/>
        <v>1998</v>
      </c>
      <c r="BZ1" s="54">
        <f t="shared" si="0"/>
        <v>1999</v>
      </c>
      <c r="CA1" s="54">
        <f t="shared" si="0"/>
        <v>2000</v>
      </c>
      <c r="CB1" s="54">
        <f t="shared" si="0"/>
        <v>2001</v>
      </c>
      <c r="CC1" s="54">
        <f t="shared" si="0"/>
        <v>2002</v>
      </c>
      <c r="CD1" s="54">
        <f t="shared" si="0"/>
        <v>2003</v>
      </c>
      <c r="CE1" s="54">
        <f t="shared" si="0"/>
        <v>2004</v>
      </c>
      <c r="CF1" s="54">
        <f t="shared" si="0"/>
        <v>2005</v>
      </c>
      <c r="CG1" s="54">
        <f t="shared" si="0"/>
        <v>2006</v>
      </c>
      <c r="CH1" s="54">
        <f t="shared" si="0"/>
        <v>2007</v>
      </c>
      <c r="CI1" s="54">
        <f t="shared" si="0"/>
        <v>2008</v>
      </c>
      <c r="CJ1" s="54">
        <f t="shared" si="0"/>
        <v>2009</v>
      </c>
      <c r="CK1" s="54">
        <f t="shared" si="0"/>
        <v>2010</v>
      </c>
      <c r="CL1" s="54">
        <f t="shared" si="0"/>
        <v>2011</v>
      </c>
      <c r="CM1" s="54">
        <f t="shared" si="0"/>
        <v>2012</v>
      </c>
      <c r="CN1" s="54">
        <f t="shared" si="0"/>
        <v>2013</v>
      </c>
      <c r="CO1" s="54">
        <f t="shared" si="0"/>
        <v>2014</v>
      </c>
      <c r="CP1" s="54">
        <f t="shared" si="0"/>
        <v>2015</v>
      </c>
      <c r="CQ1" s="54">
        <v>2016</v>
      </c>
      <c r="CR1" s="54">
        <v>2017</v>
      </c>
      <c r="CS1" s="54">
        <v>2018</v>
      </c>
      <c r="CT1" s="54">
        <v>2019</v>
      </c>
    </row>
    <row r="2" spans="1:98" s="54" customFormat="1" x14ac:dyDescent="0.2">
      <c r="A2" s="55" t="s">
        <v>33</v>
      </c>
      <c r="B2" s="52"/>
      <c r="C2" s="52"/>
      <c r="D2" s="52"/>
      <c r="E2" s="52"/>
      <c r="F2" s="52"/>
      <c r="G2" s="52"/>
      <c r="H2" s="52"/>
      <c r="I2" s="52"/>
      <c r="J2" s="52"/>
      <c r="K2" s="52"/>
      <c r="L2" s="52"/>
      <c r="M2" s="52"/>
      <c r="N2" s="52"/>
      <c r="O2" s="52"/>
      <c r="P2" s="52"/>
      <c r="Q2" s="52"/>
      <c r="R2" s="52"/>
      <c r="S2" s="52"/>
      <c r="T2" s="52"/>
      <c r="U2" s="52"/>
      <c r="V2" s="52"/>
      <c r="W2" s="52"/>
      <c r="X2" s="52"/>
      <c r="Y2" s="52"/>
      <c r="Z2" s="53"/>
      <c r="AA2" s="53"/>
      <c r="AB2" s="53"/>
      <c r="AC2" s="53"/>
      <c r="AD2" s="53"/>
      <c r="AE2" s="53"/>
      <c r="AF2" s="53"/>
      <c r="AG2" s="53"/>
      <c r="AH2" s="53"/>
      <c r="AI2" s="53"/>
      <c r="AJ2" s="53"/>
      <c r="AK2" s="53"/>
      <c r="AL2" s="53"/>
      <c r="AM2" s="53"/>
      <c r="AN2" s="53"/>
      <c r="AO2" s="53"/>
      <c r="AP2" s="53"/>
      <c r="AQ2" s="55" t="s">
        <v>33</v>
      </c>
      <c r="AR2" s="53"/>
      <c r="AS2" s="53"/>
      <c r="AT2" s="53"/>
      <c r="AU2" s="53"/>
      <c r="AV2" s="53"/>
      <c r="AW2" s="53"/>
      <c r="AX2" s="53"/>
      <c r="AY2" s="53"/>
      <c r="AZ2" s="53"/>
      <c r="BA2" s="53"/>
      <c r="BC2" s="53"/>
      <c r="BD2" s="55" t="s">
        <v>33</v>
      </c>
      <c r="BE2" s="56"/>
      <c r="BF2" s="56"/>
      <c r="BG2" s="56"/>
      <c r="BH2" s="56"/>
      <c r="BI2" s="56"/>
      <c r="BJ2" s="56"/>
      <c r="BK2" s="56"/>
      <c r="BL2" s="56"/>
      <c r="BM2" s="56"/>
      <c r="BN2" s="56"/>
      <c r="BT2" s="55" t="s">
        <v>33</v>
      </c>
    </row>
    <row r="3" spans="1:98" s="134" customFormat="1" ht="37.5" x14ac:dyDescent="0.15">
      <c r="A3" s="131" t="s">
        <v>120</v>
      </c>
      <c r="B3" s="132">
        <v>130179</v>
      </c>
      <c r="C3" s="132">
        <v>138378.79999999999</v>
      </c>
      <c r="D3" s="132">
        <v>148489</v>
      </c>
      <c r="E3" s="132">
        <v>156233.60000000001</v>
      </c>
      <c r="F3" s="132">
        <v>164431.29999999999</v>
      </c>
      <c r="G3" s="132">
        <v>174004.8</v>
      </c>
      <c r="H3" s="132">
        <v>181088.4</v>
      </c>
      <c r="I3" s="132">
        <v>189656.7</v>
      </c>
      <c r="J3" s="132">
        <v>200391.5</v>
      </c>
      <c r="K3" s="132">
        <v>214700.3</v>
      </c>
      <c r="L3" s="132">
        <v>230672</v>
      </c>
      <c r="M3" s="132">
        <v>243625.4</v>
      </c>
      <c r="N3" s="132">
        <v>253711</v>
      </c>
      <c r="O3" s="132">
        <v>259615.4</v>
      </c>
      <c r="P3" s="132">
        <v>267946.5</v>
      </c>
      <c r="Q3" s="132">
        <v>271844.40000000002</v>
      </c>
      <c r="R3" s="132">
        <v>278211.09999999998</v>
      </c>
      <c r="S3" s="132">
        <v>283447.09999999998</v>
      </c>
      <c r="T3" s="132">
        <v>282105.5</v>
      </c>
      <c r="U3" s="132">
        <v>280157.40000000002</v>
      </c>
      <c r="V3" s="132">
        <v>279716.40000000002</v>
      </c>
      <c r="W3" s="132">
        <v>279745.3</v>
      </c>
      <c r="X3" s="132">
        <v>277891.3</v>
      </c>
      <c r="Y3" s="132">
        <v>276382.59999999998</v>
      </c>
      <c r="Z3" s="133"/>
      <c r="AA3" s="133"/>
      <c r="AB3" s="133"/>
      <c r="AC3" s="133"/>
      <c r="AD3" s="133"/>
      <c r="AE3" s="133"/>
      <c r="AF3" s="133"/>
      <c r="AG3" s="133"/>
      <c r="AH3" s="133"/>
      <c r="AI3" s="133"/>
      <c r="AJ3" s="133"/>
      <c r="AK3" s="133"/>
      <c r="AL3" s="133"/>
      <c r="AM3" s="133"/>
      <c r="AN3" s="133"/>
      <c r="AO3" s="133"/>
      <c r="AP3" s="133"/>
      <c r="AQ3" s="131" t="s">
        <v>120</v>
      </c>
      <c r="AR3" s="133">
        <v>273612.90000000002</v>
      </c>
      <c r="AS3" s="133">
        <v>279439.8</v>
      </c>
      <c r="AT3" s="133">
        <v>277041.40000000002</v>
      </c>
      <c r="AU3" s="133">
        <v>278021.8</v>
      </c>
      <c r="AV3" s="133">
        <v>277379.5</v>
      </c>
      <c r="AW3" s="133">
        <v>278761.3</v>
      </c>
      <c r="AX3" s="133">
        <v>277656.3</v>
      </c>
      <c r="AY3" s="133">
        <v>275914.5</v>
      </c>
      <c r="AZ3" s="133">
        <v>278310.40000000002</v>
      </c>
      <c r="BA3" s="133">
        <v>280193</v>
      </c>
      <c r="BC3" s="133"/>
      <c r="BD3" s="131" t="s">
        <v>120</v>
      </c>
      <c r="BE3" s="133">
        <v>338973</v>
      </c>
      <c r="BF3" s="133">
        <v>338755.7</v>
      </c>
      <c r="BG3" s="133">
        <v>337061.5</v>
      </c>
      <c r="BH3" s="133">
        <v>338618.5</v>
      </c>
      <c r="BI3" s="133">
        <v>341990.8</v>
      </c>
      <c r="BJ3" s="133">
        <v>344170.6</v>
      </c>
      <c r="BK3" s="133">
        <v>345731.3</v>
      </c>
      <c r="BL3" s="133">
        <v>344443.3</v>
      </c>
      <c r="BM3" s="133">
        <v>336444.6</v>
      </c>
      <c r="BN3" s="133">
        <v>340154.7</v>
      </c>
      <c r="BO3" s="134">
        <v>277724.5</v>
      </c>
      <c r="BP3" s="134">
        <v>281142.7</v>
      </c>
      <c r="BQ3" s="134">
        <v>284930.8</v>
      </c>
      <c r="BR3" s="134">
        <v>288215.2</v>
      </c>
      <c r="BT3" s="131" t="s">
        <v>120</v>
      </c>
      <c r="BU3" s="167">
        <v>264738.5</v>
      </c>
      <c r="BV3" s="167">
        <v>270234.8</v>
      </c>
      <c r="BW3" s="167">
        <v>275890.7</v>
      </c>
      <c r="BX3" s="167">
        <v>280877.2</v>
      </c>
      <c r="BY3" s="167">
        <v>278734.5</v>
      </c>
      <c r="BZ3" s="167">
        <v>279641</v>
      </c>
      <c r="CA3" s="167">
        <v>281784.3</v>
      </c>
      <c r="CB3" s="167">
        <v>283728.3</v>
      </c>
      <c r="CC3" s="167">
        <v>283349.5</v>
      </c>
      <c r="CD3" s="167">
        <v>281976.09999999998</v>
      </c>
      <c r="CE3" s="167">
        <v>284025</v>
      </c>
      <c r="CF3" s="167">
        <v>285990.09999999998</v>
      </c>
      <c r="CG3" s="167">
        <v>288504</v>
      </c>
      <c r="CH3" s="167">
        <v>289840.8</v>
      </c>
      <c r="CI3" s="167">
        <v>288531</v>
      </c>
      <c r="CJ3" s="167">
        <v>279369.8</v>
      </c>
      <c r="CK3" s="167">
        <v>281548.40000000002</v>
      </c>
      <c r="CL3" s="167">
        <v>278220.5</v>
      </c>
      <c r="CM3" s="167">
        <v>281880.09999999998</v>
      </c>
      <c r="CN3" s="167">
        <v>288865.7</v>
      </c>
      <c r="CO3" s="167">
        <v>292482.2</v>
      </c>
      <c r="CP3" s="169">
        <v>293207.40000000002</v>
      </c>
      <c r="CQ3" s="134">
        <v>290493.5</v>
      </c>
      <c r="CR3" s="134">
        <v>294588.2</v>
      </c>
      <c r="CS3" s="134">
        <v>298095.5</v>
      </c>
      <c r="CT3" s="134">
        <v>298405</v>
      </c>
    </row>
    <row r="4" spans="1:98" x14ac:dyDescent="0.15">
      <c r="A4" s="61" t="s">
        <v>34</v>
      </c>
      <c r="B4" s="58">
        <f t="shared" ref="B4:T4" si="1">B3/B49*100</f>
        <v>170168.62745098039</v>
      </c>
      <c r="C4" s="58">
        <f t="shared" si="1"/>
        <v>172542.14463840396</v>
      </c>
      <c r="D4" s="58">
        <f t="shared" si="1"/>
        <v>180205.09708737864</v>
      </c>
      <c r="E4" s="58">
        <f t="shared" si="1"/>
        <v>185110.90047393364</v>
      </c>
      <c r="F4" s="58">
        <f t="shared" si="1"/>
        <v>189655.47866205304</v>
      </c>
      <c r="G4" s="58">
        <f t="shared" si="1"/>
        <v>197060.92865232163</v>
      </c>
      <c r="H4" s="58">
        <f t="shared" si="1"/>
        <v>203470.11235955055</v>
      </c>
      <c r="I4" s="58">
        <f t="shared" si="1"/>
        <v>211906.92737430168</v>
      </c>
      <c r="J4" s="58">
        <f t="shared" si="1"/>
        <v>222163.52549889134</v>
      </c>
      <c r="K4" s="58">
        <f t="shared" si="1"/>
        <v>232863.66594360085</v>
      </c>
      <c r="L4" s="58">
        <f t="shared" si="1"/>
        <v>243581.83738120378</v>
      </c>
      <c r="M4" s="58">
        <f t="shared" si="1"/>
        <v>250385.8170606372</v>
      </c>
      <c r="N4" s="58">
        <f t="shared" si="1"/>
        <v>256792.51012145751</v>
      </c>
      <c r="O4" s="58">
        <f t="shared" si="1"/>
        <v>260135.67134268538</v>
      </c>
      <c r="P4" s="58">
        <f t="shared" si="1"/>
        <v>267145.06480558327</v>
      </c>
      <c r="Q4" s="58">
        <f t="shared" si="1"/>
        <v>271844.40000000002</v>
      </c>
      <c r="R4" s="58">
        <f t="shared" si="1"/>
        <v>278489.58958958957</v>
      </c>
      <c r="S4" s="58">
        <f t="shared" si="1"/>
        <v>280918.83052527253</v>
      </c>
      <c r="T4" s="58">
        <f t="shared" si="1"/>
        <v>280144.4885799404</v>
      </c>
      <c r="U4" s="58">
        <f>U3/U48*100</f>
        <v>281000.40120361088</v>
      </c>
      <c r="V4" s="58">
        <f>V3/V48*100</f>
        <v>283976.0406091371</v>
      </c>
      <c r="W4" s="58">
        <f>W3/W48*100</f>
        <v>292186.60566940316</v>
      </c>
      <c r="X4" s="58">
        <f>X3/X48*100</f>
        <v>293572.47368170845</v>
      </c>
      <c r="Y4" s="58">
        <f>Y3/Y48*100</f>
        <v>296922.19267853786</v>
      </c>
      <c r="Z4" s="58"/>
      <c r="AA4" s="58"/>
      <c r="AB4" s="58"/>
      <c r="AC4" s="58"/>
      <c r="AD4" s="58"/>
      <c r="AE4" s="58"/>
      <c r="AF4" s="58"/>
      <c r="AG4" s="58"/>
      <c r="AH4" s="58"/>
      <c r="AI4" s="58"/>
      <c r="AJ4" s="58"/>
      <c r="AK4" s="58"/>
      <c r="AL4" s="58"/>
      <c r="AM4" s="58"/>
      <c r="AN4" s="58"/>
      <c r="AO4" s="58"/>
      <c r="AP4" s="58"/>
      <c r="AQ4" s="61" t="s">
        <v>34</v>
      </c>
      <c r="AR4" s="58">
        <f t="shared" ref="AR4:BA4" si="2">AR3/AR48*100</f>
        <v>274987.83919597988</v>
      </c>
      <c r="AS4" s="58">
        <f t="shared" si="2"/>
        <v>276673.06930693064</v>
      </c>
      <c r="AT4" s="58">
        <f t="shared" si="2"/>
        <v>273756.32411067194</v>
      </c>
      <c r="AU4" s="58">
        <f t="shared" si="2"/>
        <v>275269.10891089111</v>
      </c>
      <c r="AV4" s="58">
        <f t="shared" si="2"/>
        <v>277379.5</v>
      </c>
      <c r="AW4" s="58">
        <f t="shared" si="2"/>
        <v>282147.06477732793</v>
      </c>
      <c r="AX4" s="58">
        <f t="shared" si="2"/>
        <v>285361.04830421379</v>
      </c>
      <c r="AY4" s="58">
        <f t="shared" si="2"/>
        <v>287111.86264308012</v>
      </c>
      <c r="AZ4" s="58">
        <f t="shared" si="2"/>
        <v>292650.26288117777</v>
      </c>
      <c r="BA4" s="58">
        <f t="shared" si="2"/>
        <v>299032.01707577374</v>
      </c>
      <c r="BC4" s="58"/>
      <c r="BD4" s="61" t="s">
        <v>34</v>
      </c>
      <c r="BE4" s="58">
        <f t="shared" ref="BE4:BR4" si="3">BE3/BE48*100</f>
        <v>327510.14492753625</v>
      </c>
      <c r="BF4" s="58">
        <f t="shared" si="3"/>
        <v>331788.14887365326</v>
      </c>
      <c r="BG4" s="58">
        <f t="shared" si="3"/>
        <v>332407.79092702171</v>
      </c>
      <c r="BH4" s="58">
        <f t="shared" si="3"/>
        <v>335931.0515873016</v>
      </c>
      <c r="BI4" s="58">
        <f t="shared" si="3"/>
        <v>341990.8</v>
      </c>
      <c r="BJ4" s="58">
        <f t="shared" si="3"/>
        <v>345552.81124497991</v>
      </c>
      <c r="BK4" s="58">
        <f t="shared" si="3"/>
        <v>350285.00506585609</v>
      </c>
      <c r="BL4" s="58">
        <f t="shared" si="3"/>
        <v>349688.62944162433</v>
      </c>
      <c r="BM4" s="58">
        <f t="shared" si="3"/>
        <v>352667.29559748422</v>
      </c>
      <c r="BN4" s="58">
        <f t="shared" si="3"/>
        <v>373386.05927552143</v>
      </c>
      <c r="BO4" s="58">
        <f t="shared" si="3"/>
        <v>312401.0123734533</v>
      </c>
      <c r="BP4" s="58">
        <f t="shared" si="3"/>
        <v>309628.52422907489</v>
      </c>
      <c r="BQ4" s="58">
        <f t="shared" si="3"/>
        <v>316941.93548387091</v>
      </c>
      <c r="BR4" s="58">
        <f t="shared" si="3"/>
        <v>317767.58544652705</v>
      </c>
      <c r="BT4" s="61" t="s">
        <v>34</v>
      </c>
      <c r="BU4" s="58">
        <f t="shared" ref="BU4:CT4" si="4">BU3/BU48*100</f>
        <v>245355.42168674697</v>
      </c>
      <c r="BV4" s="58">
        <f t="shared" si="4"/>
        <v>251381.20930232559</v>
      </c>
      <c r="BW4" s="58">
        <f t="shared" si="4"/>
        <v>256403.99628252789</v>
      </c>
      <c r="BX4" s="58">
        <f t="shared" si="4"/>
        <v>257685.504587156</v>
      </c>
      <c r="BY4" s="58">
        <f t="shared" si="4"/>
        <v>255485.33455545371</v>
      </c>
      <c r="BZ4" s="58">
        <f t="shared" si="4"/>
        <v>257733.64055299541</v>
      </c>
      <c r="CA4" s="58">
        <f t="shared" si="4"/>
        <v>262124.93023255811</v>
      </c>
      <c r="CB4" s="58">
        <f t="shared" si="4"/>
        <v>267668.20754716982</v>
      </c>
      <c r="CC4" s="58">
        <f t="shared" si="4"/>
        <v>271147.84688995214</v>
      </c>
      <c r="CD4" s="58">
        <f t="shared" si="4"/>
        <v>272704.15860735008</v>
      </c>
      <c r="CE4" s="58">
        <f t="shared" si="4"/>
        <v>276288.91050583654</v>
      </c>
      <c r="CF4" s="58">
        <f t="shared" si="4"/>
        <v>280382.45098039217</v>
      </c>
      <c r="CG4" s="58">
        <f t="shared" si="4"/>
        <v>282847.0588235294</v>
      </c>
      <c r="CH4" s="58">
        <f t="shared" si="4"/>
        <v>285276.37795275589</v>
      </c>
      <c r="CI4" s="58">
        <f t="shared" si="4"/>
        <v>282043.98826979473</v>
      </c>
      <c r="CJ4" s="58">
        <f t="shared" si="4"/>
        <v>279090.70929070929</v>
      </c>
      <c r="CK4" s="58">
        <f t="shared" si="4"/>
        <v>285546.04462474649</v>
      </c>
      <c r="CL4" s="58">
        <f t="shared" si="4"/>
        <v>283320.26476578414</v>
      </c>
      <c r="CM4" s="58">
        <f t="shared" si="4"/>
        <v>288811.57786885247</v>
      </c>
      <c r="CN4" s="58">
        <f t="shared" si="4"/>
        <v>296576.69404517458</v>
      </c>
      <c r="CO4" s="58">
        <f t="shared" si="4"/>
        <v>294247.68611670018</v>
      </c>
      <c r="CP4" s="58">
        <f t="shared" si="4"/>
        <v>293207.40000000002</v>
      </c>
      <c r="CQ4" s="58">
        <f t="shared" si="4"/>
        <v>291367.60280842526</v>
      </c>
      <c r="CR4" s="58">
        <f t="shared" si="4"/>
        <v>294588.2</v>
      </c>
      <c r="CS4" s="58">
        <f t="shared" si="4"/>
        <v>295729.66269841272</v>
      </c>
      <c r="CT4" s="58">
        <f t="shared" si="4"/>
        <v>294575.51826258638</v>
      </c>
    </row>
    <row r="5" spans="1:98" s="137" customFormat="1" ht="38.25" x14ac:dyDescent="0.2">
      <c r="A5" s="139" t="s">
        <v>121</v>
      </c>
      <c r="B5" s="140">
        <v>27254.7</v>
      </c>
      <c r="C5" s="140">
        <v>30802.1</v>
      </c>
      <c r="D5" s="140">
        <v>30034.9</v>
      </c>
      <c r="E5" s="140">
        <v>30235.5</v>
      </c>
      <c r="F5" s="140">
        <v>31604.2</v>
      </c>
      <c r="G5" s="140">
        <v>31864</v>
      </c>
      <c r="H5" s="140">
        <v>31421.4</v>
      </c>
      <c r="I5" s="140">
        <v>28482.5</v>
      </c>
      <c r="J5" s="140">
        <v>31369.4</v>
      </c>
      <c r="K5" s="140">
        <v>33787.5</v>
      </c>
      <c r="L5" s="140">
        <v>37364</v>
      </c>
      <c r="M5" s="140">
        <v>43208.6</v>
      </c>
      <c r="N5" s="140">
        <v>42069.4</v>
      </c>
      <c r="O5" s="140">
        <v>41138.699999999997</v>
      </c>
      <c r="P5" s="140">
        <v>38707.300000000003</v>
      </c>
      <c r="Q5" s="140">
        <v>36719.300000000003</v>
      </c>
      <c r="R5" s="140">
        <v>30427.4</v>
      </c>
      <c r="S5" s="140">
        <v>31631.8</v>
      </c>
      <c r="T5" s="140">
        <v>35423.9</v>
      </c>
      <c r="U5" s="140">
        <v>33949</v>
      </c>
      <c r="V5" s="140">
        <v>29816.2</v>
      </c>
      <c r="W5" s="140">
        <v>20165.7</v>
      </c>
      <c r="X5" s="140">
        <v>21723.599999999999</v>
      </c>
      <c r="Y5" s="140">
        <v>22398</v>
      </c>
      <c r="Z5" s="136"/>
      <c r="AA5" s="136"/>
      <c r="AB5" s="136"/>
      <c r="AC5" s="136"/>
      <c r="AD5" s="136"/>
      <c r="AE5" s="136"/>
      <c r="AF5" s="136"/>
      <c r="AG5" s="136"/>
      <c r="AH5" s="136"/>
      <c r="AI5" s="136"/>
      <c r="AJ5" s="136"/>
      <c r="AK5" s="136"/>
      <c r="AL5" s="136"/>
      <c r="AM5" s="136"/>
      <c r="AN5" s="136"/>
      <c r="AO5" s="136"/>
      <c r="AP5" s="136"/>
      <c r="AQ5" s="139" t="s">
        <v>121</v>
      </c>
      <c r="AR5" s="136">
        <v>32522.799999999999</v>
      </c>
      <c r="AS5" s="136">
        <v>32055.8</v>
      </c>
      <c r="AT5" s="136">
        <v>35451.199999999997</v>
      </c>
      <c r="AU5" s="136">
        <v>31053.599999999999</v>
      </c>
      <c r="AV5" s="136">
        <v>26273.599999999999</v>
      </c>
      <c r="AW5" s="136">
        <v>14890.6</v>
      </c>
      <c r="AX5" s="136">
        <v>14520.7</v>
      </c>
      <c r="AY5" s="136">
        <v>11173.4</v>
      </c>
      <c r="AZ5" s="136">
        <v>10267.799999999999</v>
      </c>
      <c r="BA5" s="136">
        <v>8801.7000000000007</v>
      </c>
      <c r="BC5" s="136"/>
      <c r="BD5" s="139" t="s">
        <v>121</v>
      </c>
      <c r="BE5" s="136">
        <v>10839.5</v>
      </c>
      <c r="BF5" s="136">
        <v>8992.7999999999993</v>
      </c>
      <c r="BG5" s="136">
        <v>7233.2</v>
      </c>
      <c r="BH5" s="136">
        <v>5995.8</v>
      </c>
      <c r="BI5" s="136">
        <v>4185.1000000000004</v>
      </c>
      <c r="BJ5" s="136">
        <v>3337.7</v>
      </c>
      <c r="BK5" s="136">
        <v>2666.1</v>
      </c>
      <c r="BL5" s="136">
        <v>1246.8</v>
      </c>
      <c r="BM5" s="136">
        <v>6703.2</v>
      </c>
      <c r="BN5" s="136">
        <v>6075</v>
      </c>
      <c r="BO5" s="137">
        <v>7591</v>
      </c>
      <c r="BP5" s="137">
        <v>3497.4</v>
      </c>
      <c r="BQ5" s="137">
        <v>-142.6</v>
      </c>
      <c r="BR5" s="137">
        <v>-2322.8000000000002</v>
      </c>
      <c r="BT5" s="139" t="s">
        <v>121</v>
      </c>
      <c r="BU5" s="167">
        <v>37061.800000000003</v>
      </c>
      <c r="BV5" s="167">
        <v>33690.800000000003</v>
      </c>
      <c r="BW5" s="167">
        <v>29002.2</v>
      </c>
      <c r="BX5" s="167">
        <v>30224.5</v>
      </c>
      <c r="BY5" s="167">
        <v>34657.699999999997</v>
      </c>
      <c r="BZ5" s="167">
        <v>29666.400000000001</v>
      </c>
      <c r="CA5" s="167">
        <v>24667.9</v>
      </c>
      <c r="CB5" s="167">
        <v>12324</v>
      </c>
      <c r="CC5" s="167">
        <v>7726.4</v>
      </c>
      <c r="CD5" s="167">
        <v>6600</v>
      </c>
      <c r="CE5" s="167">
        <v>5861.4</v>
      </c>
      <c r="CF5" s="167">
        <v>7852.9</v>
      </c>
      <c r="CG5" s="167">
        <v>9511.9</v>
      </c>
      <c r="CH5" s="167">
        <v>10019.299999999999</v>
      </c>
      <c r="CI5" s="167">
        <v>10228.200000000001</v>
      </c>
      <c r="CJ5" s="167">
        <v>13270.6</v>
      </c>
      <c r="CK5" s="167">
        <v>9493.4</v>
      </c>
      <c r="CL5" s="167">
        <v>10500.3</v>
      </c>
      <c r="CM5" s="167">
        <v>6336.5</v>
      </c>
      <c r="CN5" s="167">
        <v>-371.9</v>
      </c>
      <c r="CO5" s="167">
        <v>-3795.8</v>
      </c>
      <c r="CP5" s="169">
        <v>-1280.5</v>
      </c>
      <c r="CQ5" s="137">
        <v>4063.9</v>
      </c>
      <c r="CR5" s="137">
        <v>2917.7</v>
      </c>
      <c r="CS5" s="137">
        <v>3201.1</v>
      </c>
      <c r="CT5" s="137">
        <v>6878.2</v>
      </c>
    </row>
    <row r="6" spans="1:98" s="138" customFormat="1" ht="24.75" x14ac:dyDescent="0.15">
      <c r="A6" s="139" t="s">
        <v>122</v>
      </c>
      <c r="B6" s="141">
        <v>-2917.6</v>
      </c>
      <c r="C6" s="141">
        <v>-3609.4</v>
      </c>
      <c r="D6" s="141">
        <v>-1930.1</v>
      </c>
      <c r="E6" s="141">
        <v>-5412.5</v>
      </c>
      <c r="F6" s="141">
        <v>-3972.4</v>
      </c>
      <c r="G6" s="141">
        <v>-11023.9</v>
      </c>
      <c r="H6" s="141">
        <v>-9758</v>
      </c>
      <c r="I6" s="141">
        <v>-14046.5</v>
      </c>
      <c r="J6" s="141">
        <v>-10842.5</v>
      </c>
      <c r="K6" s="141">
        <v>-19677.900000000001</v>
      </c>
      <c r="L6" s="141">
        <v>-22588</v>
      </c>
      <c r="M6" s="141">
        <v>-25248</v>
      </c>
      <c r="N6" s="141">
        <v>-2338.6999999999998</v>
      </c>
      <c r="O6" s="141">
        <v>-7080</v>
      </c>
      <c r="P6" s="141">
        <v>-345.6</v>
      </c>
      <c r="Q6" s="141">
        <v>-8435.2999999999993</v>
      </c>
      <c r="R6" s="141">
        <v>-2240.1</v>
      </c>
      <c r="S6" s="141">
        <v>-4094.4</v>
      </c>
      <c r="T6" s="141">
        <v>-4339</v>
      </c>
      <c r="U6" s="141">
        <v>-1630.1</v>
      </c>
      <c r="V6" s="141">
        <v>-6220.6</v>
      </c>
      <c r="W6" s="141">
        <v>-7547.8</v>
      </c>
      <c r="X6" s="141">
        <v>3305.2</v>
      </c>
      <c r="Y6" s="141">
        <v>-2811</v>
      </c>
      <c r="Z6" s="136"/>
      <c r="AA6" s="136"/>
      <c r="AB6" s="136"/>
      <c r="AC6" s="136"/>
      <c r="AD6" s="136"/>
      <c r="AE6" s="136"/>
      <c r="AF6" s="136"/>
      <c r="AG6" s="136"/>
      <c r="AH6" s="136"/>
      <c r="AI6" s="136"/>
      <c r="AJ6" s="136"/>
      <c r="AK6" s="136"/>
      <c r="AL6" s="136"/>
      <c r="AM6" s="136"/>
      <c r="AN6" s="136"/>
      <c r="AO6" s="136"/>
      <c r="AP6" s="136"/>
      <c r="AQ6" s="139" t="s">
        <v>122</v>
      </c>
      <c r="AR6" s="136">
        <v>-1846.3</v>
      </c>
      <c r="AS6" s="136">
        <v>-3868.8</v>
      </c>
      <c r="AT6" s="136">
        <v>-4612.6000000000004</v>
      </c>
      <c r="AU6" s="136">
        <v>-2191.1</v>
      </c>
      <c r="AV6" s="136">
        <v>-13722.7</v>
      </c>
      <c r="AW6" s="136">
        <v>-9241.6</v>
      </c>
      <c r="AX6" s="136">
        <v>2833</v>
      </c>
      <c r="AY6" s="136">
        <v>-5671.2</v>
      </c>
      <c r="AZ6" s="136">
        <v>-454.5</v>
      </c>
      <c r="BA6" s="136">
        <v>-1648.5</v>
      </c>
      <c r="BC6" s="136"/>
      <c r="BD6" s="139" t="s">
        <v>122</v>
      </c>
      <c r="BE6" s="136">
        <v>-9360.6</v>
      </c>
      <c r="BF6" s="136">
        <v>3183</v>
      </c>
      <c r="BG6" s="136">
        <v>-4909.3999999999996</v>
      </c>
      <c r="BH6" s="136">
        <v>-34.4</v>
      </c>
      <c r="BI6" s="136">
        <v>-2306.9</v>
      </c>
      <c r="BJ6" s="136">
        <v>-1188</v>
      </c>
      <c r="BK6" s="136">
        <v>-6394.4</v>
      </c>
      <c r="BL6" s="136">
        <v>-6133.4</v>
      </c>
      <c r="BM6" s="136">
        <v>-7146.6</v>
      </c>
      <c r="BN6" s="136">
        <v>-930.3</v>
      </c>
      <c r="BO6" s="138">
        <v>-6794.3</v>
      </c>
      <c r="BP6" s="138">
        <v>-1821.9</v>
      </c>
      <c r="BQ6" s="138">
        <v>-3019.7</v>
      </c>
      <c r="BR6" s="138">
        <v>-4570.3</v>
      </c>
      <c r="BT6" s="139" t="s">
        <v>122</v>
      </c>
      <c r="BU6" s="167">
        <v>21.6</v>
      </c>
      <c r="BV6" s="167">
        <v>-11143.8</v>
      </c>
      <c r="BW6" s="167">
        <v>-1893.1</v>
      </c>
      <c r="BX6" s="167">
        <v>-4482.3</v>
      </c>
      <c r="BY6" s="167">
        <v>-9444.7000000000007</v>
      </c>
      <c r="BZ6" s="167">
        <v>-7540</v>
      </c>
      <c r="CA6" s="167">
        <v>-9118.4</v>
      </c>
      <c r="CB6" s="167">
        <v>-8222.4</v>
      </c>
      <c r="CC6" s="167">
        <v>1820.1</v>
      </c>
      <c r="CD6" s="167">
        <v>-4149.8</v>
      </c>
      <c r="CE6" s="167">
        <v>2932.6</v>
      </c>
      <c r="CF6" s="167">
        <v>1180.8</v>
      </c>
      <c r="CG6" s="167">
        <v>-3372.1</v>
      </c>
      <c r="CH6" s="167">
        <v>-2177</v>
      </c>
      <c r="CI6" s="167">
        <v>-3022.5</v>
      </c>
      <c r="CJ6" s="167">
        <v>-7917.5</v>
      </c>
      <c r="CK6" s="167">
        <v>-2181.4</v>
      </c>
      <c r="CL6" s="167">
        <v>-3891.4</v>
      </c>
      <c r="CM6" s="167">
        <v>-190.6</v>
      </c>
      <c r="CN6" s="167">
        <v>1496.1</v>
      </c>
      <c r="CO6" s="167">
        <v>-535.29999999999995</v>
      </c>
      <c r="CP6" s="169">
        <v>-1267.7</v>
      </c>
      <c r="CQ6" s="138">
        <v>-2319.6</v>
      </c>
      <c r="CR6" s="138">
        <v>-2490.1</v>
      </c>
      <c r="CS6" s="138">
        <v>-3626.9</v>
      </c>
      <c r="CT6" s="138">
        <v>-3905.4</v>
      </c>
    </row>
    <row r="7" spans="1:98" s="54" customFormat="1" ht="25.5" x14ac:dyDescent="0.2">
      <c r="A7" s="57" t="s">
        <v>35</v>
      </c>
      <c r="B7" s="62"/>
      <c r="C7" s="63">
        <v>-4691.1000000000004</v>
      </c>
      <c r="D7" s="63">
        <v>-5437.7</v>
      </c>
      <c r="E7" s="63">
        <v>-5197.5</v>
      </c>
      <c r="F7" s="63">
        <v>-5095.6000000000004</v>
      </c>
      <c r="G7" s="63">
        <v>-4989.6000000000004</v>
      </c>
      <c r="H7" s="63">
        <v>-4555.3999999999996</v>
      </c>
      <c r="I7" s="63">
        <v>-4593.5</v>
      </c>
      <c r="J7" s="63">
        <v>-4718.3999999999996</v>
      </c>
      <c r="K7" s="63">
        <v>-5461</v>
      </c>
      <c r="L7" s="63">
        <v>-6001.8</v>
      </c>
      <c r="M7" s="63">
        <v>-6204.5</v>
      </c>
      <c r="N7" s="63">
        <v>-5885.7</v>
      </c>
      <c r="O7" s="63">
        <v>-5709.4</v>
      </c>
      <c r="P7" s="63">
        <v>-5639.2</v>
      </c>
      <c r="Q7" s="63">
        <v>-5489.6</v>
      </c>
      <c r="R7" s="63">
        <v>-5582.1</v>
      </c>
      <c r="S7" s="63">
        <v>-6128.4</v>
      </c>
      <c r="T7" s="63">
        <v>-5761.7</v>
      </c>
      <c r="U7" s="63">
        <v>-5177.1000000000004</v>
      </c>
      <c r="V7" s="63">
        <v>-4844.5</v>
      </c>
      <c r="W7" s="63">
        <v>-4355</v>
      </c>
      <c r="X7" s="63">
        <v>-3725.6</v>
      </c>
      <c r="Y7" s="63">
        <v>-3135.3</v>
      </c>
      <c r="Z7" s="59"/>
      <c r="AA7" s="59"/>
      <c r="AB7" s="59"/>
      <c r="AC7" s="59"/>
      <c r="AD7" s="59"/>
      <c r="AE7" s="59"/>
      <c r="AF7" s="59"/>
      <c r="AG7" s="59"/>
      <c r="AH7" s="59"/>
      <c r="AI7" s="59"/>
      <c r="AJ7" s="59"/>
      <c r="AQ7" s="57" t="s">
        <v>35</v>
      </c>
      <c r="AR7" s="59">
        <v>-5498.6</v>
      </c>
      <c r="AS7" s="59">
        <v>-5976.2</v>
      </c>
      <c r="AT7" s="59">
        <v>-5588.4</v>
      </c>
      <c r="AU7" s="59">
        <v>-4978.7</v>
      </c>
      <c r="AV7" s="59">
        <v>-4630.2</v>
      </c>
      <c r="AW7" s="59">
        <v>-4087.1</v>
      </c>
      <c r="AX7" s="59">
        <v>-3446.3</v>
      </c>
      <c r="AY7" s="59">
        <v>-3061.3</v>
      </c>
      <c r="AZ7" s="59">
        <v>-3204</v>
      </c>
      <c r="BA7" s="59">
        <v>-2995.1</v>
      </c>
      <c r="BD7" s="64" t="s">
        <v>35</v>
      </c>
      <c r="BT7" s="64" t="s">
        <v>35</v>
      </c>
    </row>
    <row r="8" spans="1:98" s="54" customFormat="1" x14ac:dyDescent="0.2">
      <c r="A8" s="65" t="s">
        <v>36</v>
      </c>
      <c r="B8" s="62"/>
      <c r="C8" s="63">
        <f>C5-C6+C7</f>
        <v>29720.400000000001</v>
      </c>
      <c r="D8" s="63">
        <f t="shared" ref="D8:AY8" si="5">D5-D6+D7</f>
        <v>26527.3</v>
      </c>
      <c r="E8" s="63">
        <f t="shared" si="5"/>
        <v>30450.5</v>
      </c>
      <c r="F8" s="63">
        <f t="shared" si="5"/>
        <v>30481</v>
      </c>
      <c r="G8" s="63">
        <f t="shared" si="5"/>
        <v>37898.300000000003</v>
      </c>
      <c r="H8" s="63">
        <f t="shared" si="5"/>
        <v>36624</v>
      </c>
      <c r="I8" s="63">
        <f t="shared" si="5"/>
        <v>37935.5</v>
      </c>
      <c r="J8" s="63">
        <f t="shared" si="5"/>
        <v>37493.5</v>
      </c>
      <c r="K8" s="63">
        <f t="shared" si="5"/>
        <v>48004.4</v>
      </c>
      <c r="L8" s="63">
        <f t="shared" si="5"/>
        <v>53950.2</v>
      </c>
      <c r="M8" s="63">
        <f t="shared" si="5"/>
        <v>62252.100000000006</v>
      </c>
      <c r="N8" s="63">
        <f t="shared" si="5"/>
        <v>38522.400000000001</v>
      </c>
      <c r="O8" s="63">
        <f t="shared" si="5"/>
        <v>42509.299999999996</v>
      </c>
      <c r="P8" s="63">
        <f t="shared" si="5"/>
        <v>33413.700000000004</v>
      </c>
      <c r="Q8" s="63">
        <f t="shared" si="5"/>
        <v>39665.000000000007</v>
      </c>
      <c r="R8" s="63">
        <f t="shared" si="5"/>
        <v>27085.4</v>
      </c>
      <c r="S8" s="63">
        <f t="shared" si="5"/>
        <v>29597.799999999996</v>
      </c>
      <c r="T8" s="63">
        <f t="shared" si="5"/>
        <v>34001.200000000004</v>
      </c>
      <c r="U8" s="63">
        <f t="shared" si="5"/>
        <v>30402</v>
      </c>
      <c r="V8" s="63">
        <f t="shared" si="5"/>
        <v>31192.300000000003</v>
      </c>
      <c r="W8" s="63">
        <f t="shared" si="5"/>
        <v>23358.5</v>
      </c>
      <c r="X8" s="63">
        <f t="shared" si="5"/>
        <v>14692.799999999997</v>
      </c>
      <c r="Y8" s="63">
        <f t="shared" si="5"/>
        <v>22073.7</v>
      </c>
      <c r="Z8" s="63"/>
      <c r="AA8" s="63"/>
      <c r="AB8" s="63"/>
      <c r="AC8" s="63"/>
      <c r="AD8" s="63"/>
      <c r="AE8" s="63"/>
      <c r="AF8" s="63"/>
      <c r="AG8" s="63"/>
      <c r="AH8" s="63"/>
      <c r="AI8" s="63"/>
      <c r="AJ8" s="63"/>
      <c r="AK8" s="63"/>
      <c r="AL8" s="63"/>
      <c r="AM8" s="63"/>
      <c r="AN8" s="63"/>
      <c r="AO8" s="63"/>
      <c r="AP8" s="63"/>
      <c r="AQ8" s="65" t="s">
        <v>36</v>
      </c>
      <c r="AR8" s="63">
        <f t="shared" si="5"/>
        <v>28870.5</v>
      </c>
      <c r="AS8" s="63">
        <f t="shared" si="5"/>
        <v>29948.399999999998</v>
      </c>
      <c r="AT8" s="63">
        <f t="shared" si="5"/>
        <v>34475.399999999994</v>
      </c>
      <c r="AU8" s="63">
        <f t="shared" si="5"/>
        <v>28265.999999999996</v>
      </c>
      <c r="AV8" s="63">
        <f t="shared" si="5"/>
        <v>35366.100000000006</v>
      </c>
      <c r="AW8" s="63">
        <f t="shared" si="5"/>
        <v>20045.100000000002</v>
      </c>
      <c r="AX8" s="63">
        <f t="shared" si="5"/>
        <v>8241.4000000000015</v>
      </c>
      <c r="AY8" s="63">
        <f t="shared" si="5"/>
        <v>13783.3</v>
      </c>
      <c r="AZ8" s="63">
        <f>AZ5-AZ6+AZ7</f>
        <v>7518.2999999999993</v>
      </c>
      <c r="BA8" s="63">
        <f>BA5-BA6+BA7</f>
        <v>7455.1</v>
      </c>
      <c r="BC8" s="63"/>
      <c r="BD8" s="65" t="s">
        <v>36</v>
      </c>
      <c r="BE8" s="63">
        <f>BE5-BE6+BE7</f>
        <v>20200.099999999999</v>
      </c>
      <c r="BF8" s="63">
        <f t="shared" ref="BF8:BR8" si="6">BF5-BF6+BF7</f>
        <v>5809.7999999999993</v>
      </c>
      <c r="BG8" s="63">
        <f t="shared" si="6"/>
        <v>12142.599999999999</v>
      </c>
      <c r="BH8" s="63">
        <f t="shared" si="6"/>
        <v>6030.2</v>
      </c>
      <c r="BI8" s="63">
        <f t="shared" si="6"/>
        <v>6492</v>
      </c>
      <c r="BJ8" s="63">
        <f t="shared" si="6"/>
        <v>4525.7</v>
      </c>
      <c r="BK8" s="63">
        <f t="shared" si="6"/>
        <v>9060.5</v>
      </c>
      <c r="BL8" s="63">
        <f t="shared" si="6"/>
        <v>7380.2</v>
      </c>
      <c r="BM8" s="63">
        <f t="shared" si="6"/>
        <v>13849.8</v>
      </c>
      <c r="BN8" s="63">
        <f t="shared" si="6"/>
        <v>7005.3</v>
      </c>
      <c r="BO8" s="63">
        <f t="shared" si="6"/>
        <v>14385.3</v>
      </c>
      <c r="BP8" s="63">
        <f t="shared" si="6"/>
        <v>5319.3</v>
      </c>
      <c r="BQ8" s="63">
        <f t="shared" si="6"/>
        <v>2877.1</v>
      </c>
      <c r="BR8" s="63">
        <f t="shared" si="6"/>
        <v>2247.5</v>
      </c>
      <c r="BT8" s="65" t="s">
        <v>36</v>
      </c>
      <c r="BU8" s="63">
        <f t="shared" ref="BU8:CT8" si="7">BU5-BU6+BU7</f>
        <v>37040.200000000004</v>
      </c>
      <c r="BV8" s="63">
        <f t="shared" si="7"/>
        <v>44834.600000000006</v>
      </c>
      <c r="BW8" s="63">
        <f t="shared" si="7"/>
        <v>30895.3</v>
      </c>
      <c r="BX8" s="63">
        <f t="shared" si="7"/>
        <v>34706.800000000003</v>
      </c>
      <c r="BY8" s="63">
        <f t="shared" si="7"/>
        <v>44102.399999999994</v>
      </c>
      <c r="BZ8" s="63">
        <f t="shared" si="7"/>
        <v>37206.400000000001</v>
      </c>
      <c r="CA8" s="63">
        <f t="shared" si="7"/>
        <v>33786.300000000003</v>
      </c>
      <c r="CB8" s="63">
        <f t="shared" si="7"/>
        <v>20546.400000000001</v>
      </c>
      <c r="CC8" s="63">
        <f t="shared" si="7"/>
        <v>5906.2999999999993</v>
      </c>
      <c r="CD8" s="63">
        <f t="shared" si="7"/>
        <v>10749.8</v>
      </c>
      <c r="CE8" s="63">
        <f t="shared" si="7"/>
        <v>2928.7999999999997</v>
      </c>
      <c r="CF8" s="63">
        <f t="shared" si="7"/>
        <v>6672.0999999999995</v>
      </c>
      <c r="CG8" s="63">
        <f t="shared" si="7"/>
        <v>12884</v>
      </c>
      <c r="CH8" s="63">
        <f t="shared" si="7"/>
        <v>12196.3</v>
      </c>
      <c r="CI8" s="63">
        <f t="shared" si="7"/>
        <v>13250.7</v>
      </c>
      <c r="CJ8" s="63">
        <f t="shared" si="7"/>
        <v>21188.1</v>
      </c>
      <c r="CK8" s="63">
        <f t="shared" si="7"/>
        <v>11674.8</v>
      </c>
      <c r="CL8" s="63">
        <f t="shared" si="7"/>
        <v>14391.699999999999</v>
      </c>
      <c r="CM8" s="63">
        <f t="shared" si="7"/>
        <v>6527.1</v>
      </c>
      <c r="CN8" s="63">
        <f t="shared" si="7"/>
        <v>-1868</v>
      </c>
      <c r="CO8" s="63">
        <f t="shared" si="7"/>
        <v>-3260.5</v>
      </c>
      <c r="CP8" s="63">
        <f t="shared" si="7"/>
        <v>-12.799999999999955</v>
      </c>
      <c r="CQ8" s="63">
        <f t="shared" si="7"/>
        <v>6383.5</v>
      </c>
      <c r="CR8" s="63">
        <f t="shared" si="7"/>
        <v>5407.7999999999993</v>
      </c>
      <c r="CS8" s="63">
        <f t="shared" si="7"/>
        <v>6828</v>
      </c>
      <c r="CT8" s="63">
        <f t="shared" si="7"/>
        <v>10783.6</v>
      </c>
    </row>
    <row r="9" spans="1:98" s="54" customFormat="1" x14ac:dyDescent="0.2">
      <c r="A9" s="64"/>
      <c r="B9" s="62"/>
      <c r="C9" s="63"/>
      <c r="D9" s="63"/>
      <c r="E9" s="63"/>
      <c r="F9" s="63"/>
      <c r="G9" s="63"/>
      <c r="H9" s="63"/>
      <c r="I9" s="63"/>
      <c r="J9" s="63"/>
      <c r="K9" s="63"/>
      <c r="L9" s="63"/>
      <c r="M9" s="63"/>
      <c r="N9" s="63"/>
      <c r="O9" s="63"/>
      <c r="P9" s="63"/>
      <c r="Q9" s="63"/>
      <c r="R9" s="63"/>
      <c r="S9" s="63"/>
      <c r="T9" s="63"/>
      <c r="U9" s="63"/>
      <c r="V9" s="63"/>
      <c r="W9" s="63"/>
      <c r="X9" s="63"/>
      <c r="Y9" s="63"/>
      <c r="Z9" s="63"/>
      <c r="AA9" s="63"/>
      <c r="AB9" s="63"/>
      <c r="AC9" s="63"/>
      <c r="AD9" s="63"/>
      <c r="AE9" s="63"/>
      <c r="AF9" s="63"/>
      <c r="AG9" s="63"/>
      <c r="AH9" s="63"/>
      <c r="AI9" s="63"/>
      <c r="AJ9" s="63"/>
      <c r="AK9" s="63"/>
      <c r="AL9" s="63"/>
      <c r="AM9" s="63"/>
      <c r="AN9" s="63"/>
      <c r="AO9" s="63"/>
      <c r="AP9" s="63"/>
      <c r="AQ9" s="64"/>
      <c r="AR9" s="63"/>
      <c r="AS9" s="63"/>
      <c r="AT9" s="63"/>
      <c r="AU9" s="63"/>
      <c r="AV9" s="63"/>
      <c r="AW9" s="63"/>
      <c r="AX9" s="63"/>
      <c r="AY9" s="63"/>
      <c r="AZ9" s="63"/>
      <c r="BA9" s="63"/>
      <c r="BC9" s="63"/>
      <c r="BD9" s="64"/>
      <c r="BE9" s="56"/>
      <c r="BF9" s="56"/>
      <c r="BG9" s="56"/>
      <c r="BH9" s="56"/>
      <c r="BI9" s="56"/>
      <c r="BJ9" s="56"/>
      <c r="BK9" s="56"/>
      <c r="BL9" s="56"/>
      <c r="BM9" s="56"/>
      <c r="BN9" s="56"/>
      <c r="BT9" s="64"/>
    </row>
    <row r="10" spans="1:98" s="54" customFormat="1" ht="24.75" x14ac:dyDescent="0.2">
      <c r="A10" s="66" t="s">
        <v>37</v>
      </c>
      <c r="B10" s="62"/>
      <c r="C10" s="63"/>
      <c r="D10" s="63"/>
      <c r="E10" s="63"/>
      <c r="F10" s="63"/>
      <c r="G10" s="63"/>
      <c r="H10" s="63"/>
      <c r="I10" s="63"/>
      <c r="J10" s="63"/>
      <c r="K10" s="63"/>
      <c r="L10" s="63"/>
      <c r="M10" s="63"/>
      <c r="N10" s="63"/>
      <c r="O10" s="63"/>
      <c r="P10" s="63"/>
      <c r="Q10" s="63"/>
      <c r="R10" s="63"/>
      <c r="S10" s="63"/>
      <c r="T10" s="63"/>
      <c r="U10" s="63"/>
      <c r="V10" s="63"/>
      <c r="W10" s="63"/>
      <c r="X10" s="63"/>
      <c r="Y10" s="63"/>
      <c r="Z10" s="63"/>
      <c r="AA10" s="63"/>
      <c r="AB10" s="63"/>
      <c r="AC10" s="63"/>
      <c r="AD10" s="63"/>
      <c r="AE10" s="63"/>
      <c r="AF10" s="63"/>
      <c r="AG10" s="63"/>
      <c r="AH10" s="63"/>
      <c r="AI10" s="63"/>
      <c r="AJ10" s="63"/>
      <c r="AK10" s="63"/>
      <c r="AL10" s="63"/>
      <c r="AM10" s="63"/>
      <c r="AN10" s="63"/>
      <c r="AO10" s="63"/>
      <c r="AP10" s="63"/>
      <c r="AQ10" s="66" t="s">
        <v>37</v>
      </c>
      <c r="AR10" s="63"/>
      <c r="AS10" s="63"/>
      <c r="AT10" s="63"/>
      <c r="AU10" s="63"/>
      <c r="AV10" s="63"/>
      <c r="AW10" s="63"/>
      <c r="AX10" s="63"/>
      <c r="AY10" s="63"/>
      <c r="AZ10" s="63"/>
      <c r="BA10" s="63"/>
      <c r="BC10" s="63"/>
      <c r="BD10" s="66" t="s">
        <v>37</v>
      </c>
      <c r="BT10" s="66" t="s">
        <v>37</v>
      </c>
    </row>
    <row r="11" spans="1:98" s="134" customFormat="1" ht="36.75" x14ac:dyDescent="0.15">
      <c r="A11" s="131" t="s">
        <v>123</v>
      </c>
      <c r="B11" s="132">
        <v>11414.4</v>
      </c>
      <c r="C11" s="132">
        <v>9734.2999999999993</v>
      </c>
      <c r="D11" s="132">
        <v>9352.9</v>
      </c>
      <c r="E11" s="132">
        <v>10039</v>
      </c>
      <c r="F11" s="132">
        <v>11314.8</v>
      </c>
      <c r="G11" s="132">
        <v>14003.2</v>
      </c>
      <c r="H11" s="132">
        <v>16401.7</v>
      </c>
      <c r="I11" s="132">
        <v>15866</v>
      </c>
      <c r="J11" s="132">
        <v>16261.3</v>
      </c>
      <c r="K11" s="132">
        <v>10940.8</v>
      </c>
      <c r="L11" s="132">
        <v>7091.3</v>
      </c>
      <c r="M11" s="132">
        <v>4319</v>
      </c>
      <c r="N11" s="132">
        <v>4590.3</v>
      </c>
      <c r="O11" s="132">
        <v>6733.3</v>
      </c>
      <c r="P11" s="132">
        <v>4105.8</v>
      </c>
      <c r="Q11" s="132">
        <v>7556.6</v>
      </c>
      <c r="R11" s="132">
        <v>12738.4</v>
      </c>
      <c r="S11" s="132">
        <v>15419.7</v>
      </c>
      <c r="T11" s="132">
        <v>12229.5</v>
      </c>
      <c r="U11" s="132">
        <v>15118.1</v>
      </c>
      <c r="V11" s="132">
        <v>15860.4</v>
      </c>
      <c r="W11" s="132">
        <v>12972.2</v>
      </c>
      <c r="X11" s="132">
        <v>18315.5</v>
      </c>
      <c r="Y11" s="133">
        <v>21651.599999999999</v>
      </c>
      <c r="Z11" s="133"/>
      <c r="AA11" s="133"/>
      <c r="AB11" s="133"/>
      <c r="AC11" s="133"/>
      <c r="AD11" s="133"/>
      <c r="AE11" s="133"/>
      <c r="AF11" s="133"/>
      <c r="AG11" s="133"/>
      <c r="AH11" s="133"/>
      <c r="AI11" s="133"/>
      <c r="AJ11" s="133"/>
      <c r="AQ11" s="131" t="s">
        <v>123</v>
      </c>
      <c r="AR11" s="133">
        <v>10401.6</v>
      </c>
      <c r="AS11" s="133">
        <v>14226.9</v>
      </c>
      <c r="AT11" s="133">
        <v>10347.299999999999</v>
      </c>
      <c r="AU11" s="133">
        <v>15275.1</v>
      </c>
      <c r="AV11" s="133">
        <v>18717.7</v>
      </c>
      <c r="AW11" s="133">
        <v>15945.6</v>
      </c>
      <c r="AX11" s="133">
        <v>21871.8</v>
      </c>
      <c r="AY11" s="133">
        <v>21651.599999999999</v>
      </c>
      <c r="AZ11" s="133">
        <v>24379.8</v>
      </c>
      <c r="BA11" s="133">
        <v>22259.9</v>
      </c>
      <c r="BD11" s="131" t="s">
        <v>123</v>
      </c>
      <c r="BE11" s="135">
        <v>16133.6</v>
      </c>
      <c r="BF11" s="135">
        <v>22127.200000000001</v>
      </c>
      <c r="BG11" s="135">
        <v>25469.4</v>
      </c>
      <c r="BH11" s="135">
        <v>32174.9</v>
      </c>
      <c r="BI11" s="135">
        <v>28401</v>
      </c>
      <c r="BJ11" s="135">
        <v>24254.3</v>
      </c>
      <c r="BK11" s="135">
        <v>28060.7</v>
      </c>
      <c r="BL11" s="135">
        <v>23678.5</v>
      </c>
      <c r="BM11" s="135">
        <v>22420.7</v>
      </c>
      <c r="BN11" s="135">
        <v>28197.9</v>
      </c>
      <c r="BO11" s="134">
        <v>27483.599999999999</v>
      </c>
      <c r="BP11" s="134">
        <v>31510.9</v>
      </c>
      <c r="BQ11" s="134">
        <v>30846</v>
      </c>
      <c r="BR11" s="134">
        <v>26771.9</v>
      </c>
      <c r="BT11" s="131" t="s">
        <v>123</v>
      </c>
      <c r="BU11" s="167">
        <v>-1237.7</v>
      </c>
      <c r="BV11" s="167">
        <v>5980.8</v>
      </c>
      <c r="BW11" s="167">
        <v>14205.1</v>
      </c>
      <c r="BX11" s="167">
        <v>10773.3</v>
      </c>
      <c r="BY11" s="167">
        <v>10140.1</v>
      </c>
      <c r="BZ11" s="167">
        <v>13183.1</v>
      </c>
      <c r="CA11" s="167">
        <v>22661.7</v>
      </c>
      <c r="CB11" s="167">
        <v>21426.7</v>
      </c>
      <c r="CC11" s="167">
        <v>27044.5</v>
      </c>
      <c r="CD11" s="167">
        <v>30872.9</v>
      </c>
      <c r="CE11" s="167">
        <v>36336.300000000003</v>
      </c>
      <c r="CF11" s="167">
        <v>31524.400000000001</v>
      </c>
      <c r="CG11" s="167">
        <v>25042.1</v>
      </c>
      <c r="CH11" s="167">
        <v>24092.400000000001</v>
      </c>
      <c r="CI11" s="167">
        <v>19642.900000000001</v>
      </c>
      <c r="CJ11" s="167">
        <v>12848.7</v>
      </c>
      <c r="CK11" s="167">
        <v>28289.8</v>
      </c>
      <c r="CL11" s="167">
        <v>22437.7</v>
      </c>
      <c r="CM11" s="167">
        <v>23722.5</v>
      </c>
      <c r="CN11" s="167">
        <v>28191.599999999999</v>
      </c>
      <c r="CO11" s="167">
        <v>25383.5</v>
      </c>
      <c r="CP11" s="169">
        <v>34623.4</v>
      </c>
      <c r="CQ11" s="134">
        <v>35750.9</v>
      </c>
      <c r="CR11" s="134">
        <v>36151.4</v>
      </c>
      <c r="CS11" s="134">
        <v>27250.5</v>
      </c>
      <c r="CT11" s="134">
        <v>23103.5</v>
      </c>
    </row>
    <row r="12" spans="1:98" s="54" customFormat="1" ht="25.5" x14ac:dyDescent="0.2">
      <c r="A12" s="57" t="s">
        <v>38</v>
      </c>
      <c r="B12" s="62"/>
      <c r="C12" s="63">
        <v>-2183.6999999999998</v>
      </c>
      <c r="D12" s="63">
        <v>-1576.6</v>
      </c>
      <c r="E12" s="63">
        <v>-1758.1</v>
      </c>
      <c r="F12" s="63">
        <v>-1901.2</v>
      </c>
      <c r="G12" s="63">
        <v>-646.5</v>
      </c>
      <c r="H12" s="63">
        <v>-1452.7</v>
      </c>
      <c r="I12" s="63">
        <v>-1085.2</v>
      </c>
      <c r="J12" s="63">
        <v>-1530.5</v>
      </c>
      <c r="K12" s="63">
        <v>-1222.4000000000001</v>
      </c>
      <c r="L12" s="63">
        <v>-2868.9</v>
      </c>
      <c r="M12" s="63">
        <v>-3198.3</v>
      </c>
      <c r="N12" s="63">
        <v>-4615.8999999999996</v>
      </c>
      <c r="O12" s="63">
        <v>-4873.3999999999996</v>
      </c>
      <c r="P12" s="63">
        <v>-4876.2</v>
      </c>
      <c r="Q12" s="63">
        <v>-3966.9</v>
      </c>
      <c r="R12" s="63">
        <v>-1954.2</v>
      </c>
      <c r="S12" s="63">
        <v>-3102.6</v>
      </c>
      <c r="T12" s="63">
        <v>-2811.3</v>
      </c>
      <c r="U12" s="63">
        <v>-4263.5</v>
      </c>
      <c r="V12" s="63">
        <v>-2826</v>
      </c>
      <c r="W12" s="63">
        <v>-2664.2</v>
      </c>
      <c r="X12" s="63">
        <v>-3832.7</v>
      </c>
      <c r="Y12" s="59">
        <v>2513.6999999999998</v>
      </c>
      <c r="Z12" s="59"/>
      <c r="AA12" s="59"/>
      <c r="AB12" s="59"/>
      <c r="AC12" s="59"/>
      <c r="AD12" s="59"/>
      <c r="AE12" s="59"/>
      <c r="AF12" s="59"/>
      <c r="AG12" s="59"/>
      <c r="AH12" s="59"/>
      <c r="AI12" s="59"/>
      <c r="AJ12" s="59"/>
      <c r="AQ12" s="57" t="s">
        <v>38</v>
      </c>
      <c r="AR12" s="59">
        <v>-1342.4</v>
      </c>
      <c r="AS12" s="59">
        <v>-2367.6999999999998</v>
      </c>
      <c r="AT12" s="59">
        <v>-1778.7</v>
      </c>
      <c r="AU12" s="59">
        <v>-2880.7</v>
      </c>
      <c r="AV12" s="59">
        <v>-876.1</v>
      </c>
      <c r="AW12" s="59">
        <v>103.5</v>
      </c>
      <c r="AX12" s="59">
        <v>-688.9</v>
      </c>
      <c r="AY12" s="59">
        <v>2513.6999999999998</v>
      </c>
      <c r="AZ12" s="59">
        <v>3698.9</v>
      </c>
      <c r="BA12" s="59">
        <v>2226.6999999999998</v>
      </c>
      <c r="BD12" s="64" t="s">
        <v>38</v>
      </c>
      <c r="BT12" s="64" t="s">
        <v>38</v>
      </c>
    </row>
    <row r="13" spans="1:98" s="54" customFormat="1" x14ac:dyDescent="0.2">
      <c r="A13" s="65" t="s">
        <v>36</v>
      </c>
      <c r="B13" s="62"/>
      <c r="C13" s="63">
        <f>C11+C12</f>
        <v>7550.5999999999995</v>
      </c>
      <c r="D13" s="63">
        <f t="shared" ref="D13:AY13" si="8">D11+D12</f>
        <v>7776.2999999999993</v>
      </c>
      <c r="E13" s="63">
        <f t="shared" si="8"/>
        <v>8280.9</v>
      </c>
      <c r="F13" s="63">
        <f t="shared" si="8"/>
        <v>9413.5999999999985</v>
      </c>
      <c r="G13" s="63">
        <f t="shared" si="8"/>
        <v>13356.7</v>
      </c>
      <c r="H13" s="63">
        <f t="shared" si="8"/>
        <v>14949</v>
      </c>
      <c r="I13" s="63">
        <f t="shared" si="8"/>
        <v>14780.8</v>
      </c>
      <c r="J13" s="63">
        <f t="shared" si="8"/>
        <v>14730.8</v>
      </c>
      <c r="K13" s="63">
        <f t="shared" si="8"/>
        <v>9718.4</v>
      </c>
      <c r="L13" s="63">
        <f t="shared" si="8"/>
        <v>4222.3999999999996</v>
      </c>
      <c r="M13" s="63">
        <f t="shared" si="8"/>
        <v>1120.6999999999998</v>
      </c>
      <c r="N13" s="63">
        <f t="shared" si="8"/>
        <v>-25.599999999999454</v>
      </c>
      <c r="O13" s="63">
        <f t="shared" si="8"/>
        <v>1859.9000000000005</v>
      </c>
      <c r="P13" s="63">
        <f t="shared" si="8"/>
        <v>-770.39999999999964</v>
      </c>
      <c r="Q13" s="63">
        <f t="shared" si="8"/>
        <v>3589.7000000000003</v>
      </c>
      <c r="R13" s="63">
        <f t="shared" si="8"/>
        <v>10784.199999999999</v>
      </c>
      <c r="S13" s="63">
        <f t="shared" si="8"/>
        <v>12317.1</v>
      </c>
      <c r="T13" s="63">
        <f t="shared" si="8"/>
        <v>9418.2000000000007</v>
      </c>
      <c r="U13" s="63">
        <f t="shared" si="8"/>
        <v>10854.6</v>
      </c>
      <c r="V13" s="63">
        <f t="shared" si="8"/>
        <v>13034.4</v>
      </c>
      <c r="W13" s="63">
        <f t="shared" si="8"/>
        <v>10308</v>
      </c>
      <c r="X13" s="63">
        <f t="shared" si="8"/>
        <v>14482.8</v>
      </c>
      <c r="Y13" s="63">
        <f t="shared" si="8"/>
        <v>24165.3</v>
      </c>
      <c r="Z13" s="63"/>
      <c r="AA13" s="63"/>
      <c r="AB13" s="63"/>
      <c r="AC13" s="63"/>
      <c r="AD13" s="63"/>
      <c r="AE13" s="63"/>
      <c r="AF13" s="63"/>
      <c r="AG13" s="63"/>
      <c r="AH13" s="63"/>
      <c r="AI13" s="63"/>
      <c r="AJ13" s="63"/>
      <c r="AK13" s="63"/>
      <c r="AL13" s="63"/>
      <c r="AM13" s="63"/>
      <c r="AN13" s="63"/>
      <c r="AO13" s="63"/>
      <c r="AP13" s="63"/>
      <c r="AQ13" s="65" t="s">
        <v>36</v>
      </c>
      <c r="AR13" s="63">
        <f t="shared" si="8"/>
        <v>9059.2000000000007</v>
      </c>
      <c r="AS13" s="63">
        <f t="shared" si="8"/>
        <v>11859.2</v>
      </c>
      <c r="AT13" s="63">
        <f t="shared" si="8"/>
        <v>8568.5999999999985</v>
      </c>
      <c r="AU13" s="63">
        <f t="shared" si="8"/>
        <v>12394.400000000001</v>
      </c>
      <c r="AV13" s="63">
        <f t="shared" si="8"/>
        <v>17841.600000000002</v>
      </c>
      <c r="AW13" s="63">
        <f t="shared" si="8"/>
        <v>16049.1</v>
      </c>
      <c r="AX13" s="63">
        <f t="shared" si="8"/>
        <v>21182.899999999998</v>
      </c>
      <c r="AY13" s="63">
        <f t="shared" si="8"/>
        <v>24165.3</v>
      </c>
      <c r="AZ13" s="63">
        <f>AZ11+AZ12</f>
        <v>28078.7</v>
      </c>
      <c r="BA13" s="63">
        <f>BA11+BA12</f>
        <v>24486.600000000002</v>
      </c>
      <c r="BC13" s="63"/>
      <c r="BD13" s="65" t="s">
        <v>36</v>
      </c>
      <c r="BE13" s="63">
        <f t="shared" ref="BE13:BR13" si="9">BE11+BE12</f>
        <v>16133.6</v>
      </c>
      <c r="BF13" s="63">
        <f t="shared" si="9"/>
        <v>22127.200000000001</v>
      </c>
      <c r="BG13" s="63">
        <f t="shared" si="9"/>
        <v>25469.4</v>
      </c>
      <c r="BH13" s="63">
        <f t="shared" si="9"/>
        <v>32174.9</v>
      </c>
      <c r="BI13" s="63">
        <f t="shared" si="9"/>
        <v>28401</v>
      </c>
      <c r="BJ13" s="63">
        <f t="shared" si="9"/>
        <v>24254.3</v>
      </c>
      <c r="BK13" s="63">
        <f t="shared" si="9"/>
        <v>28060.7</v>
      </c>
      <c r="BL13" s="63">
        <f t="shared" si="9"/>
        <v>23678.5</v>
      </c>
      <c r="BM13" s="63">
        <f t="shared" si="9"/>
        <v>22420.7</v>
      </c>
      <c r="BN13" s="63">
        <f t="shared" si="9"/>
        <v>28197.9</v>
      </c>
      <c r="BO13" s="63">
        <f t="shared" si="9"/>
        <v>27483.599999999999</v>
      </c>
      <c r="BP13" s="63">
        <f t="shared" si="9"/>
        <v>31510.9</v>
      </c>
      <c r="BQ13" s="63">
        <f t="shared" si="9"/>
        <v>30846</v>
      </c>
      <c r="BR13" s="63">
        <f t="shared" si="9"/>
        <v>26771.9</v>
      </c>
      <c r="BT13" s="65" t="s">
        <v>36</v>
      </c>
      <c r="BU13" s="63">
        <f t="shared" ref="BU13:CT13" si="10">BU11+BU12</f>
        <v>-1237.7</v>
      </c>
      <c r="BV13" s="63">
        <f t="shared" si="10"/>
        <v>5980.8</v>
      </c>
      <c r="BW13" s="63">
        <f t="shared" si="10"/>
        <v>14205.1</v>
      </c>
      <c r="BX13" s="63">
        <f t="shared" si="10"/>
        <v>10773.3</v>
      </c>
      <c r="BY13" s="63">
        <f t="shared" si="10"/>
        <v>10140.1</v>
      </c>
      <c r="BZ13" s="63">
        <f t="shared" si="10"/>
        <v>13183.1</v>
      </c>
      <c r="CA13" s="63">
        <f t="shared" si="10"/>
        <v>22661.7</v>
      </c>
      <c r="CB13" s="63">
        <f t="shared" si="10"/>
        <v>21426.7</v>
      </c>
      <c r="CC13" s="63">
        <f t="shared" si="10"/>
        <v>27044.5</v>
      </c>
      <c r="CD13" s="63">
        <f t="shared" si="10"/>
        <v>30872.9</v>
      </c>
      <c r="CE13" s="63">
        <f t="shared" si="10"/>
        <v>36336.300000000003</v>
      </c>
      <c r="CF13" s="63">
        <f t="shared" si="10"/>
        <v>31524.400000000001</v>
      </c>
      <c r="CG13" s="63">
        <f t="shared" si="10"/>
        <v>25042.1</v>
      </c>
      <c r="CH13" s="63">
        <f t="shared" si="10"/>
        <v>24092.400000000001</v>
      </c>
      <c r="CI13" s="63">
        <f t="shared" si="10"/>
        <v>19642.900000000001</v>
      </c>
      <c r="CJ13" s="63">
        <f t="shared" si="10"/>
        <v>12848.7</v>
      </c>
      <c r="CK13" s="63">
        <f t="shared" si="10"/>
        <v>28289.8</v>
      </c>
      <c r="CL13" s="63">
        <f t="shared" si="10"/>
        <v>22437.7</v>
      </c>
      <c r="CM13" s="63">
        <f t="shared" si="10"/>
        <v>23722.5</v>
      </c>
      <c r="CN13" s="63">
        <f t="shared" si="10"/>
        <v>28191.599999999999</v>
      </c>
      <c r="CO13" s="63">
        <f t="shared" si="10"/>
        <v>25383.5</v>
      </c>
      <c r="CP13" s="63">
        <f t="shared" si="10"/>
        <v>34623.4</v>
      </c>
      <c r="CQ13" s="63">
        <f t="shared" si="10"/>
        <v>35750.9</v>
      </c>
      <c r="CR13" s="63">
        <f t="shared" si="10"/>
        <v>36151.4</v>
      </c>
      <c r="CS13" s="63">
        <f t="shared" si="10"/>
        <v>27250.5</v>
      </c>
      <c r="CT13" s="63">
        <f t="shared" si="10"/>
        <v>23103.5</v>
      </c>
    </row>
    <row r="14" spans="1:98" s="54" customFormat="1" ht="11.25" customHeight="1" x14ac:dyDescent="0.2">
      <c r="A14" s="64"/>
      <c r="B14" s="62"/>
      <c r="C14" s="63"/>
      <c r="D14" s="63"/>
      <c r="E14" s="63"/>
      <c r="F14" s="63"/>
      <c r="G14" s="63"/>
      <c r="H14" s="63"/>
      <c r="I14" s="63"/>
      <c r="J14" s="63"/>
      <c r="K14" s="63"/>
      <c r="L14" s="63"/>
      <c r="M14" s="63"/>
      <c r="N14" s="63"/>
      <c r="O14" s="63"/>
      <c r="P14" s="63"/>
      <c r="Q14" s="63"/>
      <c r="R14" s="63"/>
      <c r="S14" s="63"/>
      <c r="T14" s="63"/>
      <c r="U14" s="63"/>
      <c r="V14" s="63"/>
      <c r="W14" s="63"/>
      <c r="X14" s="63"/>
      <c r="Y14" s="63"/>
      <c r="Z14" s="59"/>
      <c r="AK14" s="62"/>
      <c r="AL14" s="62"/>
      <c r="AM14" s="62"/>
      <c r="AN14" s="62"/>
      <c r="AO14" s="62"/>
      <c r="AP14" s="62"/>
      <c r="AQ14" s="64"/>
      <c r="AR14" s="59"/>
      <c r="AS14" s="59"/>
      <c r="AT14" s="59"/>
      <c r="AU14" s="59"/>
      <c r="AV14" s="59"/>
      <c r="AW14" s="59"/>
      <c r="AX14" s="59"/>
      <c r="AZ14" s="59"/>
      <c r="BC14" s="62"/>
      <c r="BD14" s="64"/>
      <c r="BE14" s="56"/>
      <c r="BF14" s="56"/>
      <c r="BG14" s="56"/>
      <c r="BH14" s="56"/>
      <c r="BI14" s="56"/>
      <c r="BJ14" s="56"/>
      <c r="BK14" s="56"/>
      <c r="BL14" s="56"/>
      <c r="BM14" s="56"/>
      <c r="BN14" s="56"/>
      <c r="BT14" s="64"/>
    </row>
    <row r="15" spans="1:98" s="54" customFormat="1" ht="12.75" hidden="1" customHeight="1" x14ac:dyDescent="0.2">
      <c r="A15" s="66" t="s">
        <v>39</v>
      </c>
      <c r="B15" s="62"/>
      <c r="C15" s="63"/>
      <c r="D15" s="63"/>
      <c r="E15" s="63"/>
      <c r="F15" s="63"/>
      <c r="G15" s="63"/>
      <c r="H15" s="63"/>
      <c r="I15" s="63"/>
      <c r="J15" s="63"/>
      <c r="K15" s="63"/>
      <c r="L15" s="63"/>
      <c r="M15" s="63"/>
      <c r="N15" s="63"/>
      <c r="O15" s="63"/>
      <c r="P15" s="63"/>
      <c r="Q15" s="63"/>
      <c r="R15" s="63"/>
      <c r="S15" s="63"/>
      <c r="T15" s="63"/>
      <c r="U15" s="63"/>
      <c r="V15" s="63"/>
      <c r="W15" s="63"/>
      <c r="X15" s="63"/>
      <c r="Y15" s="63"/>
      <c r="Z15" s="59"/>
      <c r="AK15" s="62"/>
      <c r="AL15" s="62"/>
      <c r="AM15" s="62"/>
      <c r="AN15" s="62"/>
      <c r="AO15" s="62"/>
      <c r="AP15" s="62"/>
      <c r="AQ15" s="66" t="s">
        <v>39</v>
      </c>
      <c r="AR15" s="59"/>
      <c r="AS15" s="59"/>
      <c r="AT15" s="59"/>
      <c r="AU15" s="59"/>
      <c r="AV15" s="59"/>
      <c r="AW15" s="59"/>
      <c r="AX15" s="59"/>
      <c r="AZ15" s="59"/>
      <c r="BC15" s="62"/>
      <c r="BD15" s="66" t="s">
        <v>39</v>
      </c>
      <c r="BT15" s="66" t="s">
        <v>39</v>
      </c>
    </row>
    <row r="16" spans="1:98" hidden="1" x14ac:dyDescent="0.15">
      <c r="A16" s="67" t="s">
        <v>40</v>
      </c>
      <c r="B16" s="58">
        <v>2289.1999999999998</v>
      </c>
      <c r="C16" s="58">
        <v>1997.2</v>
      </c>
      <c r="D16" s="58">
        <v>2572.3000000000002</v>
      </c>
      <c r="E16" s="58">
        <v>2676.7</v>
      </c>
      <c r="F16" s="58">
        <v>2024.6</v>
      </c>
      <c r="G16" s="58">
        <v>1947.2</v>
      </c>
      <c r="H16" s="58">
        <v>2240.1</v>
      </c>
      <c r="I16" s="58">
        <v>2353.9</v>
      </c>
      <c r="J16" s="58">
        <v>2011.3</v>
      </c>
      <c r="K16" s="58">
        <v>1185.0999999999999</v>
      </c>
      <c r="L16" s="58">
        <v>2371.6999999999998</v>
      </c>
      <c r="M16" s="58">
        <v>4844.5</v>
      </c>
      <c r="N16" s="58">
        <v>5316.6</v>
      </c>
      <c r="O16" s="58">
        <v>5667.2</v>
      </c>
      <c r="P16" s="58">
        <v>7817.3</v>
      </c>
      <c r="Q16" s="58">
        <v>6529.3</v>
      </c>
      <c r="R16" s="58">
        <v>8657.5</v>
      </c>
      <c r="S16" s="58">
        <v>9088.1</v>
      </c>
      <c r="T16" s="58">
        <v>7801.5</v>
      </c>
      <c r="U16" s="58">
        <v>9359.9</v>
      </c>
      <c r="V16" s="58">
        <v>10261.799999999999</v>
      </c>
      <c r="W16" s="58">
        <v>10578.3</v>
      </c>
      <c r="X16" s="58">
        <v>8590</v>
      </c>
      <c r="Y16" s="59">
        <v>10888.6</v>
      </c>
      <c r="Z16" s="59"/>
      <c r="AA16" s="59"/>
      <c r="AB16" s="59"/>
      <c r="AC16" s="59"/>
      <c r="AD16" s="59"/>
      <c r="AE16" s="59"/>
      <c r="AF16" s="59"/>
      <c r="AG16" s="59"/>
      <c r="AH16" s="59"/>
      <c r="AI16" s="59"/>
      <c r="AJ16" s="59"/>
      <c r="AQ16" s="67" t="s">
        <v>40</v>
      </c>
      <c r="AR16" s="59">
        <v>9219.9</v>
      </c>
      <c r="AS16" s="59">
        <v>9222.2000000000007</v>
      </c>
      <c r="AT16" s="59">
        <v>7640.4</v>
      </c>
      <c r="AU16" s="59">
        <v>8375.7999999999993</v>
      </c>
      <c r="AV16" s="59">
        <v>8307.9</v>
      </c>
      <c r="AW16" s="59">
        <v>8438.2000000000007</v>
      </c>
      <c r="AX16" s="59">
        <v>9253.1</v>
      </c>
      <c r="AY16" s="59">
        <v>10888.6</v>
      </c>
      <c r="AZ16" s="59">
        <v>11149.2</v>
      </c>
      <c r="BA16" s="59">
        <v>11452.5</v>
      </c>
      <c r="BD16" s="67" t="s">
        <v>40</v>
      </c>
      <c r="BE16" s="54"/>
      <c r="BF16" s="54"/>
      <c r="BG16" s="54"/>
      <c r="BH16" s="54"/>
      <c r="BI16" s="54"/>
      <c r="BJ16" s="54"/>
      <c r="BK16" s="54"/>
      <c r="BL16" s="54"/>
      <c r="BM16" s="54"/>
      <c r="BN16" s="54"/>
      <c r="BT16" s="67" t="s">
        <v>40</v>
      </c>
    </row>
    <row r="17" spans="1:98" s="54" customFormat="1" hidden="1" x14ac:dyDescent="0.2">
      <c r="A17" s="64" t="s">
        <v>41</v>
      </c>
      <c r="B17" s="62"/>
      <c r="C17" s="63">
        <v>91.3</v>
      </c>
      <c r="D17" s="63">
        <v>98.7</v>
      </c>
      <c r="E17" s="63">
        <v>141.69999999999999</v>
      </c>
      <c r="F17" s="63">
        <v>178.2</v>
      </c>
      <c r="G17" s="63">
        <v>223.1</v>
      </c>
      <c r="H17" s="63">
        <v>287.5</v>
      </c>
      <c r="I17" s="63">
        <v>485.2</v>
      </c>
      <c r="J17" s="63">
        <v>553.5</v>
      </c>
      <c r="K17" s="63">
        <v>538.6</v>
      </c>
      <c r="L17" s="63">
        <v>651.9</v>
      </c>
      <c r="M17" s="63">
        <v>646.5</v>
      </c>
      <c r="N17" s="63">
        <v>1243.5999999999999</v>
      </c>
      <c r="O17" s="63">
        <v>1481.8</v>
      </c>
      <c r="P17" s="63">
        <v>1796.8</v>
      </c>
      <c r="Q17" s="63">
        <v>2121</v>
      </c>
      <c r="R17" s="63">
        <v>1757.3</v>
      </c>
      <c r="S17" s="63">
        <v>1706.3</v>
      </c>
      <c r="T17" s="63">
        <v>1488</v>
      </c>
      <c r="U17" s="63">
        <v>1384.9</v>
      </c>
      <c r="V17" s="63">
        <v>1167.3</v>
      </c>
      <c r="W17" s="63">
        <v>1058</v>
      </c>
      <c r="X17" s="63">
        <v>978.5</v>
      </c>
      <c r="Y17" s="59">
        <v>1165.5</v>
      </c>
      <c r="Z17" s="59"/>
      <c r="AA17" s="59"/>
      <c r="AB17" s="59"/>
      <c r="AC17" s="59"/>
      <c r="AD17" s="59"/>
      <c r="AE17" s="59"/>
      <c r="AF17" s="59"/>
      <c r="AG17" s="59"/>
      <c r="AH17" s="59"/>
      <c r="AI17" s="59"/>
      <c r="AJ17" s="59"/>
      <c r="AQ17" s="64" t="s">
        <v>41</v>
      </c>
      <c r="AR17" s="59">
        <v>1892.5</v>
      </c>
      <c r="AS17" s="59">
        <v>1958.7</v>
      </c>
      <c r="AT17" s="59">
        <v>1871.4</v>
      </c>
      <c r="AU17" s="59">
        <v>1904.2</v>
      </c>
      <c r="AV17" s="59">
        <v>1823.6</v>
      </c>
      <c r="AW17" s="59">
        <v>1678.7</v>
      </c>
      <c r="AX17" s="59">
        <v>1610.9</v>
      </c>
      <c r="AY17" s="59">
        <v>1165.5</v>
      </c>
      <c r="AZ17" s="59">
        <v>1034.2</v>
      </c>
      <c r="BA17" s="59">
        <v>954.5</v>
      </c>
      <c r="BD17" s="64" t="s">
        <v>41</v>
      </c>
      <c r="BT17" s="64" t="s">
        <v>41</v>
      </c>
    </row>
    <row r="18" spans="1:98" s="54" customFormat="1" hidden="1" x14ac:dyDescent="0.2">
      <c r="A18" s="64" t="s">
        <v>42</v>
      </c>
      <c r="B18" s="62"/>
      <c r="C18" s="63">
        <f>C16+C17</f>
        <v>2088.5</v>
      </c>
      <c r="D18" s="63">
        <f t="shared" ref="D18:AY18" si="11">D16+D17</f>
        <v>2671</v>
      </c>
      <c r="E18" s="63">
        <f t="shared" si="11"/>
        <v>2818.3999999999996</v>
      </c>
      <c r="F18" s="63">
        <f t="shared" si="11"/>
        <v>2202.7999999999997</v>
      </c>
      <c r="G18" s="63">
        <f t="shared" si="11"/>
        <v>2170.3000000000002</v>
      </c>
      <c r="H18" s="63">
        <f t="shared" si="11"/>
        <v>2527.6</v>
      </c>
      <c r="I18" s="63">
        <f t="shared" si="11"/>
        <v>2839.1</v>
      </c>
      <c r="J18" s="63">
        <f t="shared" si="11"/>
        <v>2564.8000000000002</v>
      </c>
      <c r="K18" s="63">
        <f t="shared" si="11"/>
        <v>1723.6999999999998</v>
      </c>
      <c r="L18" s="63">
        <f t="shared" si="11"/>
        <v>3023.6</v>
      </c>
      <c r="M18" s="63">
        <f t="shared" si="11"/>
        <v>5491</v>
      </c>
      <c r="N18" s="63">
        <f t="shared" si="11"/>
        <v>6560.2000000000007</v>
      </c>
      <c r="O18" s="63">
        <f t="shared" si="11"/>
        <v>7149</v>
      </c>
      <c r="P18" s="63">
        <f t="shared" si="11"/>
        <v>9614.1</v>
      </c>
      <c r="Q18" s="63">
        <f t="shared" si="11"/>
        <v>8650.2999999999993</v>
      </c>
      <c r="R18" s="63">
        <f t="shared" si="11"/>
        <v>10414.799999999999</v>
      </c>
      <c r="S18" s="63">
        <f t="shared" si="11"/>
        <v>10794.4</v>
      </c>
      <c r="T18" s="63">
        <f t="shared" si="11"/>
        <v>9289.5</v>
      </c>
      <c r="U18" s="63">
        <f t="shared" si="11"/>
        <v>10744.8</v>
      </c>
      <c r="V18" s="63">
        <f t="shared" si="11"/>
        <v>11429.099999999999</v>
      </c>
      <c r="W18" s="63">
        <f t="shared" si="11"/>
        <v>11636.3</v>
      </c>
      <c r="X18" s="63">
        <f t="shared" si="11"/>
        <v>9568.5</v>
      </c>
      <c r="Y18" s="63">
        <f t="shared" si="11"/>
        <v>12054.1</v>
      </c>
      <c r="Z18" s="63"/>
      <c r="AA18" s="63"/>
      <c r="AB18" s="63"/>
      <c r="AC18" s="63"/>
      <c r="AD18" s="63"/>
      <c r="AE18" s="63"/>
      <c r="AF18" s="63"/>
      <c r="AG18" s="63"/>
      <c r="AH18" s="63"/>
      <c r="AI18" s="63"/>
      <c r="AJ18" s="63"/>
      <c r="AK18" s="63"/>
      <c r="AL18" s="63"/>
      <c r="AM18" s="63"/>
      <c r="AN18" s="63"/>
      <c r="AO18" s="63"/>
      <c r="AP18" s="63"/>
      <c r="AQ18" s="64" t="s">
        <v>42</v>
      </c>
      <c r="AR18" s="63">
        <f t="shared" si="11"/>
        <v>11112.4</v>
      </c>
      <c r="AS18" s="63">
        <f t="shared" si="11"/>
        <v>11180.900000000001</v>
      </c>
      <c r="AT18" s="63">
        <f t="shared" si="11"/>
        <v>9511.7999999999993</v>
      </c>
      <c r="AU18" s="63">
        <f t="shared" si="11"/>
        <v>10280</v>
      </c>
      <c r="AV18" s="63">
        <f t="shared" si="11"/>
        <v>10131.5</v>
      </c>
      <c r="AW18" s="63">
        <f t="shared" si="11"/>
        <v>10116.900000000001</v>
      </c>
      <c r="AX18" s="63">
        <f t="shared" si="11"/>
        <v>10864</v>
      </c>
      <c r="AY18" s="63">
        <f t="shared" si="11"/>
        <v>12054.1</v>
      </c>
      <c r="AZ18" s="63">
        <f>AZ16+AZ17</f>
        <v>12183.400000000001</v>
      </c>
      <c r="BA18" s="63">
        <f>BA16+BA17</f>
        <v>12407</v>
      </c>
      <c r="BC18" s="63"/>
      <c r="BD18" s="64" t="s">
        <v>42</v>
      </c>
      <c r="BT18" s="64" t="s">
        <v>42</v>
      </c>
    </row>
    <row r="19" spans="1:98" s="54" customFormat="1" hidden="1" x14ac:dyDescent="0.2">
      <c r="A19" s="64"/>
      <c r="B19" s="62"/>
      <c r="C19" s="63"/>
      <c r="D19" s="63"/>
      <c r="E19" s="63"/>
      <c r="F19" s="63"/>
      <c r="G19" s="63"/>
      <c r="H19" s="63"/>
      <c r="I19" s="63"/>
      <c r="J19" s="63"/>
      <c r="K19" s="63"/>
      <c r="L19" s="63"/>
      <c r="M19" s="63"/>
      <c r="N19" s="63"/>
      <c r="O19" s="63"/>
      <c r="P19" s="63"/>
      <c r="Q19" s="63"/>
      <c r="R19" s="63"/>
      <c r="S19" s="63"/>
      <c r="T19" s="63"/>
      <c r="U19" s="63"/>
      <c r="V19" s="63"/>
      <c r="W19" s="63"/>
      <c r="X19" s="63"/>
      <c r="Y19" s="63"/>
      <c r="Z19" s="63"/>
      <c r="AA19" s="63"/>
      <c r="AB19" s="63"/>
      <c r="AC19" s="63"/>
      <c r="AD19" s="63"/>
      <c r="AE19" s="63"/>
      <c r="AF19" s="63"/>
      <c r="AG19" s="63"/>
      <c r="AH19" s="63"/>
      <c r="AI19" s="63"/>
      <c r="AJ19" s="63"/>
      <c r="AK19" s="63"/>
      <c r="AL19" s="63"/>
      <c r="AM19" s="63"/>
      <c r="AN19" s="63"/>
      <c r="AO19" s="63"/>
      <c r="AP19" s="63"/>
      <c r="AQ19" s="64"/>
      <c r="AR19" s="63"/>
      <c r="AS19" s="63"/>
      <c r="AT19" s="63"/>
      <c r="AU19" s="63"/>
      <c r="AV19" s="63"/>
      <c r="AW19" s="63"/>
      <c r="AX19" s="63"/>
      <c r="AY19" s="63"/>
      <c r="AZ19" s="63"/>
      <c r="BA19" s="63"/>
      <c r="BC19" s="63"/>
      <c r="BD19" s="64"/>
      <c r="BT19" s="64"/>
    </row>
    <row r="20" spans="1:98" s="54" customFormat="1" ht="25.5" x14ac:dyDescent="0.2">
      <c r="A20" s="66" t="s">
        <v>43</v>
      </c>
      <c r="B20" s="62"/>
      <c r="C20" s="63"/>
      <c r="D20" s="63"/>
      <c r="E20" s="63"/>
      <c r="F20" s="63"/>
      <c r="G20" s="63"/>
      <c r="H20" s="63"/>
      <c r="I20" s="63"/>
      <c r="J20" s="63"/>
      <c r="K20" s="63"/>
      <c r="L20" s="63"/>
      <c r="M20" s="63"/>
      <c r="N20" s="63"/>
      <c r="O20" s="63"/>
      <c r="P20" s="63"/>
      <c r="Q20" s="63"/>
      <c r="R20" s="63"/>
      <c r="S20" s="63"/>
      <c r="T20" s="63"/>
      <c r="U20" s="63"/>
      <c r="V20" s="63"/>
      <c r="W20" s="63"/>
      <c r="X20" s="63"/>
      <c r="Y20" s="63"/>
      <c r="Z20" s="63"/>
      <c r="AA20" s="63"/>
      <c r="AB20" s="63"/>
      <c r="AC20" s="63"/>
      <c r="AD20" s="63"/>
      <c r="AE20" s="63"/>
      <c r="AF20" s="63"/>
      <c r="AG20" s="63"/>
      <c r="AH20" s="63"/>
      <c r="AI20" s="63"/>
      <c r="AJ20" s="63"/>
      <c r="AK20" s="63"/>
      <c r="AL20" s="63"/>
      <c r="AM20" s="63"/>
      <c r="AN20" s="63"/>
      <c r="AO20" s="63"/>
      <c r="AP20" s="63"/>
      <c r="AQ20" s="66" t="s">
        <v>44</v>
      </c>
      <c r="AR20" s="63"/>
      <c r="AS20" s="63"/>
      <c r="AT20" s="63"/>
      <c r="AU20" s="63"/>
      <c r="AV20" s="63"/>
      <c r="AW20" s="63"/>
      <c r="AX20" s="63"/>
      <c r="AY20" s="63"/>
      <c r="AZ20" s="63"/>
      <c r="BA20" s="63"/>
      <c r="BC20" s="63"/>
      <c r="BD20" s="66" t="s">
        <v>44</v>
      </c>
      <c r="BT20" s="66" t="s">
        <v>44</v>
      </c>
    </row>
    <row r="21" spans="1:98" s="54" customFormat="1" x14ac:dyDescent="0.2">
      <c r="A21" s="65" t="s">
        <v>36</v>
      </c>
      <c r="B21" s="62"/>
      <c r="C21" s="63">
        <f>C8+C13</f>
        <v>37271</v>
      </c>
      <c r="D21" s="63">
        <f t="shared" ref="D21:BA21" si="12">D8+D13</f>
        <v>34303.599999999999</v>
      </c>
      <c r="E21" s="63">
        <f t="shared" si="12"/>
        <v>38731.4</v>
      </c>
      <c r="F21" s="63">
        <f t="shared" si="12"/>
        <v>39894.6</v>
      </c>
      <c r="G21" s="63">
        <f t="shared" si="12"/>
        <v>51255</v>
      </c>
      <c r="H21" s="63">
        <f t="shared" si="12"/>
        <v>51573</v>
      </c>
      <c r="I21" s="63">
        <f t="shared" si="12"/>
        <v>52716.3</v>
      </c>
      <c r="J21" s="63">
        <f t="shared" si="12"/>
        <v>52224.3</v>
      </c>
      <c r="K21" s="63">
        <f t="shared" si="12"/>
        <v>57722.8</v>
      </c>
      <c r="L21" s="63">
        <f t="shared" si="12"/>
        <v>58172.6</v>
      </c>
      <c r="M21" s="63">
        <f t="shared" si="12"/>
        <v>63372.800000000003</v>
      </c>
      <c r="N21" s="63">
        <f t="shared" si="12"/>
        <v>38496.800000000003</v>
      </c>
      <c r="O21" s="63">
        <f t="shared" si="12"/>
        <v>44369.2</v>
      </c>
      <c r="P21" s="63">
        <f t="shared" si="12"/>
        <v>32643.300000000003</v>
      </c>
      <c r="Q21" s="63">
        <f t="shared" si="12"/>
        <v>43254.700000000004</v>
      </c>
      <c r="R21" s="63">
        <f t="shared" si="12"/>
        <v>37869.599999999999</v>
      </c>
      <c r="S21" s="63">
        <f t="shared" si="12"/>
        <v>41914.899999999994</v>
      </c>
      <c r="T21" s="63">
        <f t="shared" si="12"/>
        <v>43419.400000000009</v>
      </c>
      <c r="U21" s="63">
        <f t="shared" si="12"/>
        <v>41256.6</v>
      </c>
      <c r="V21" s="63">
        <f t="shared" si="12"/>
        <v>44226.700000000004</v>
      </c>
      <c r="W21" s="63">
        <f t="shared" si="12"/>
        <v>33666.5</v>
      </c>
      <c r="X21" s="63">
        <f t="shared" si="12"/>
        <v>29175.599999999999</v>
      </c>
      <c r="Y21" s="63">
        <f t="shared" si="12"/>
        <v>46239</v>
      </c>
      <c r="Z21" s="63"/>
      <c r="AA21" s="63"/>
      <c r="AB21" s="63"/>
      <c r="AC21" s="63"/>
      <c r="AD21" s="63"/>
      <c r="AE21" s="63"/>
      <c r="AF21" s="63"/>
      <c r="AG21" s="63"/>
      <c r="AH21" s="63"/>
      <c r="AI21" s="63"/>
      <c r="AJ21" s="63"/>
      <c r="AK21" s="63"/>
      <c r="AL21" s="63"/>
      <c r="AM21" s="63"/>
      <c r="AN21" s="63"/>
      <c r="AO21" s="63"/>
      <c r="AP21" s="63"/>
      <c r="AQ21" s="65" t="s">
        <v>36</v>
      </c>
      <c r="AR21" s="63">
        <f t="shared" si="12"/>
        <v>37929.699999999997</v>
      </c>
      <c r="AS21" s="63">
        <f t="shared" si="12"/>
        <v>41807.599999999999</v>
      </c>
      <c r="AT21" s="63">
        <f t="shared" si="12"/>
        <v>43043.999999999993</v>
      </c>
      <c r="AU21" s="63">
        <f t="shared" si="12"/>
        <v>40660.399999999994</v>
      </c>
      <c r="AV21" s="63">
        <f t="shared" si="12"/>
        <v>53207.700000000012</v>
      </c>
      <c r="AW21" s="63">
        <f t="shared" si="12"/>
        <v>36094.200000000004</v>
      </c>
      <c r="AX21" s="63">
        <f t="shared" si="12"/>
        <v>29424.3</v>
      </c>
      <c r="AY21" s="63">
        <f t="shared" si="12"/>
        <v>37948.6</v>
      </c>
      <c r="AZ21" s="63">
        <f t="shared" si="12"/>
        <v>35597</v>
      </c>
      <c r="BA21" s="63">
        <f t="shared" si="12"/>
        <v>31941.700000000004</v>
      </c>
      <c r="BC21" s="63"/>
      <c r="BD21" s="65" t="s">
        <v>36</v>
      </c>
      <c r="BE21" s="63">
        <f t="shared" ref="BE21:BN21" si="13">BE8+BE13</f>
        <v>36333.699999999997</v>
      </c>
      <c r="BF21" s="63">
        <f t="shared" si="13"/>
        <v>27937</v>
      </c>
      <c r="BG21" s="63">
        <f t="shared" si="13"/>
        <v>37612</v>
      </c>
      <c r="BH21" s="63">
        <f t="shared" si="13"/>
        <v>38205.1</v>
      </c>
      <c r="BI21" s="63">
        <f t="shared" si="13"/>
        <v>34893</v>
      </c>
      <c r="BJ21" s="63">
        <f t="shared" si="13"/>
        <v>28780</v>
      </c>
      <c r="BK21" s="63">
        <f t="shared" si="13"/>
        <v>37121.199999999997</v>
      </c>
      <c r="BL21" s="63">
        <f t="shared" si="13"/>
        <v>31058.7</v>
      </c>
      <c r="BM21" s="63">
        <f t="shared" si="13"/>
        <v>36270.5</v>
      </c>
      <c r="BN21" s="63">
        <f t="shared" si="13"/>
        <v>35203.200000000004</v>
      </c>
      <c r="BO21" s="63">
        <f>BO8+BO13</f>
        <v>41868.899999999994</v>
      </c>
      <c r="BP21" s="63">
        <f>BP8+BP13</f>
        <v>36830.200000000004</v>
      </c>
      <c r="BQ21" s="63">
        <f>BQ8+BQ13</f>
        <v>33723.1</v>
      </c>
      <c r="BR21" s="63">
        <f>BR8+BR13</f>
        <v>29019.4</v>
      </c>
      <c r="BT21" s="65" t="s">
        <v>36</v>
      </c>
      <c r="BU21" s="63">
        <f t="shared" ref="BU21:CQ21" si="14">BU8+BU13</f>
        <v>35802.500000000007</v>
      </c>
      <c r="BV21" s="63">
        <f t="shared" si="14"/>
        <v>50815.400000000009</v>
      </c>
      <c r="BW21" s="63">
        <f t="shared" si="14"/>
        <v>45100.4</v>
      </c>
      <c r="BX21" s="63">
        <f t="shared" si="14"/>
        <v>45480.100000000006</v>
      </c>
      <c r="BY21" s="63">
        <f t="shared" si="14"/>
        <v>54242.499999999993</v>
      </c>
      <c r="BZ21" s="63">
        <f t="shared" si="14"/>
        <v>50389.5</v>
      </c>
      <c r="CA21" s="63">
        <f t="shared" si="14"/>
        <v>56448</v>
      </c>
      <c r="CB21" s="63">
        <f t="shared" si="14"/>
        <v>41973.100000000006</v>
      </c>
      <c r="CC21" s="63">
        <f t="shared" si="14"/>
        <v>32950.800000000003</v>
      </c>
      <c r="CD21" s="63">
        <f t="shared" si="14"/>
        <v>41622.699999999997</v>
      </c>
      <c r="CE21" s="63">
        <f t="shared" si="14"/>
        <v>39265.100000000006</v>
      </c>
      <c r="CF21" s="63">
        <f t="shared" si="14"/>
        <v>38196.5</v>
      </c>
      <c r="CG21" s="63">
        <f t="shared" si="14"/>
        <v>37926.1</v>
      </c>
      <c r="CH21" s="63">
        <f t="shared" si="14"/>
        <v>36288.699999999997</v>
      </c>
      <c r="CI21" s="63">
        <f t="shared" si="14"/>
        <v>32893.600000000006</v>
      </c>
      <c r="CJ21" s="63">
        <f t="shared" si="14"/>
        <v>34036.800000000003</v>
      </c>
      <c r="CK21" s="63">
        <f t="shared" si="14"/>
        <v>39964.6</v>
      </c>
      <c r="CL21" s="63">
        <f t="shared" si="14"/>
        <v>36829.4</v>
      </c>
      <c r="CM21" s="63">
        <f t="shared" si="14"/>
        <v>30249.599999999999</v>
      </c>
      <c r="CN21" s="63">
        <f t="shared" si="14"/>
        <v>26323.599999999999</v>
      </c>
      <c r="CO21" s="63">
        <f t="shared" si="14"/>
        <v>22123</v>
      </c>
      <c r="CP21" s="63">
        <f t="shared" si="14"/>
        <v>34610.6</v>
      </c>
      <c r="CQ21" s="63">
        <f t="shared" si="14"/>
        <v>42134.400000000001</v>
      </c>
      <c r="CR21" s="63">
        <f t="shared" ref="CR21:CT21" si="15">CR8+CR13</f>
        <v>41559.199999999997</v>
      </c>
      <c r="CS21" s="63">
        <f t="shared" si="15"/>
        <v>34078.5</v>
      </c>
      <c r="CT21" s="63">
        <f t="shared" si="15"/>
        <v>33887.1</v>
      </c>
    </row>
    <row r="22" spans="1:98" s="54" customFormat="1" x14ac:dyDescent="0.2">
      <c r="A22" s="61" t="s">
        <v>34</v>
      </c>
      <c r="B22" s="62"/>
      <c r="C22" s="63">
        <f t="shared" ref="C22:T22" si="16">C21/C49*100</f>
        <v>46472.568578553612</v>
      </c>
      <c r="D22" s="63">
        <f t="shared" si="16"/>
        <v>41630.582524271842</v>
      </c>
      <c r="E22" s="63">
        <f t="shared" si="16"/>
        <v>45890.284360189573</v>
      </c>
      <c r="F22" s="63">
        <f t="shared" si="16"/>
        <v>46014.532871972311</v>
      </c>
      <c r="G22" s="63">
        <f t="shared" si="16"/>
        <v>58046.43261608154</v>
      </c>
      <c r="H22" s="63">
        <f t="shared" si="16"/>
        <v>57947.191011235955</v>
      </c>
      <c r="I22" s="63">
        <f t="shared" si="16"/>
        <v>58900.89385474861</v>
      </c>
      <c r="J22" s="63">
        <f t="shared" si="16"/>
        <v>57898.337028824833</v>
      </c>
      <c r="K22" s="63">
        <f t="shared" si="16"/>
        <v>62606.073752711498</v>
      </c>
      <c r="L22" s="63">
        <f t="shared" si="16"/>
        <v>61428.299894403382</v>
      </c>
      <c r="M22" s="63">
        <f t="shared" si="16"/>
        <v>65131.34635149024</v>
      </c>
      <c r="N22" s="63">
        <f t="shared" si="16"/>
        <v>38964.372469635637</v>
      </c>
      <c r="O22" s="63">
        <f t="shared" si="16"/>
        <v>44458.116232464927</v>
      </c>
      <c r="P22" s="63">
        <f t="shared" si="16"/>
        <v>32545.663010967102</v>
      </c>
      <c r="Q22" s="63">
        <f t="shared" si="16"/>
        <v>43254.700000000004</v>
      </c>
      <c r="R22" s="63">
        <f t="shared" si="16"/>
        <v>37907.507507507507</v>
      </c>
      <c r="S22" s="63">
        <f t="shared" si="16"/>
        <v>41541.030723488591</v>
      </c>
      <c r="T22" s="63">
        <f t="shared" si="16"/>
        <v>43117.576961271116</v>
      </c>
      <c r="U22" s="63">
        <f>U21/U48*100</f>
        <v>41380.742226680035</v>
      </c>
      <c r="V22" s="63">
        <f>V21/V48*100</f>
        <v>44900.203045685281</v>
      </c>
      <c r="W22" s="63">
        <f>W21/W48*100</f>
        <v>35163.773474546171</v>
      </c>
      <c r="X22" s="63">
        <f>X21/X48*100</f>
        <v>30821.95471088175</v>
      </c>
      <c r="Y22" s="63">
        <f>Y21/Y48*100</f>
        <v>49675.288050922572</v>
      </c>
      <c r="Z22" s="63"/>
      <c r="AA22" s="63"/>
      <c r="AB22" s="63"/>
      <c r="AC22" s="63"/>
      <c r="AD22" s="63"/>
      <c r="AE22" s="63"/>
      <c r="AF22" s="63"/>
      <c r="AG22" s="63"/>
      <c r="AH22" s="63"/>
      <c r="AI22" s="63"/>
      <c r="AJ22" s="63"/>
      <c r="AK22" s="63"/>
      <c r="AL22" s="63"/>
      <c r="AM22" s="63"/>
      <c r="AN22" s="63"/>
      <c r="AO22" s="63"/>
      <c r="AP22" s="63"/>
      <c r="AQ22" s="61" t="s">
        <v>34</v>
      </c>
      <c r="AR22" s="63">
        <f t="shared" ref="AR22:BA22" si="17">AR21/AR48*100</f>
        <v>38120.30150753769</v>
      </c>
      <c r="AS22" s="63">
        <f t="shared" si="17"/>
        <v>41393.66336633663</v>
      </c>
      <c r="AT22" s="63">
        <f t="shared" si="17"/>
        <v>42533.596837944657</v>
      </c>
      <c r="AU22" s="63">
        <f t="shared" si="17"/>
        <v>40257.821782178209</v>
      </c>
      <c r="AV22" s="63">
        <f t="shared" si="17"/>
        <v>53207.700000000012</v>
      </c>
      <c r="AW22" s="63">
        <f t="shared" si="17"/>
        <v>36532.591093117415</v>
      </c>
      <c r="AX22" s="63">
        <f t="shared" si="17"/>
        <v>30240.801644398765</v>
      </c>
      <c r="AY22" s="63">
        <f t="shared" si="17"/>
        <v>39488.657648283035</v>
      </c>
      <c r="AZ22" s="63">
        <f t="shared" si="17"/>
        <v>37431.125131440589</v>
      </c>
      <c r="BA22" s="63">
        <f t="shared" si="17"/>
        <v>34089.327641408752</v>
      </c>
      <c r="BC22" s="63"/>
      <c r="BD22" s="61" t="s">
        <v>34</v>
      </c>
      <c r="BE22" s="63">
        <f t="shared" ref="BE22:BN22" si="18">BE21/BE48*100</f>
        <v>35105.024154589373</v>
      </c>
      <c r="BF22" s="63">
        <f t="shared" si="18"/>
        <v>27362.389813907936</v>
      </c>
      <c r="BG22" s="63">
        <f t="shared" si="18"/>
        <v>37092.702169625241</v>
      </c>
      <c r="BH22" s="63">
        <f t="shared" si="18"/>
        <v>37901.884920634919</v>
      </c>
      <c r="BI22" s="63">
        <f t="shared" si="18"/>
        <v>34893</v>
      </c>
      <c r="BJ22" s="63">
        <f t="shared" si="18"/>
        <v>28895.582329317273</v>
      </c>
      <c r="BK22" s="63">
        <f t="shared" si="18"/>
        <v>37610.131712259368</v>
      </c>
      <c r="BL22" s="63">
        <f t="shared" si="18"/>
        <v>31531.675126903552</v>
      </c>
      <c r="BM22" s="63">
        <f t="shared" si="18"/>
        <v>38019.392033542979</v>
      </c>
      <c r="BN22" s="63">
        <f t="shared" si="18"/>
        <v>38642.371020856212</v>
      </c>
      <c r="BO22" s="63">
        <f>BO21/BO48*100</f>
        <v>47096.62542182226</v>
      </c>
      <c r="BP22" s="63">
        <f>BP21/BP48*100</f>
        <v>40561.894273127757</v>
      </c>
      <c r="BQ22" s="63">
        <f>BQ21/BQ48*100</f>
        <v>37511.790878754167</v>
      </c>
      <c r="BR22" s="63">
        <f>BR21/BR48*100</f>
        <v>31994.928335170891</v>
      </c>
      <c r="BT22" s="61" t="s">
        <v>34</v>
      </c>
      <c r="BU22" s="63">
        <f t="shared" ref="BU22:CQ22" si="19">BU21/BU48*100</f>
        <v>33181.186283595925</v>
      </c>
      <c r="BV22" s="63">
        <f t="shared" si="19"/>
        <v>47270.139534883732</v>
      </c>
      <c r="BW22" s="63">
        <f t="shared" si="19"/>
        <v>41914.869888475841</v>
      </c>
      <c r="BX22" s="63">
        <f t="shared" si="19"/>
        <v>41724.86238532111</v>
      </c>
      <c r="BY22" s="63">
        <f t="shared" si="19"/>
        <v>49718.148487626029</v>
      </c>
      <c r="BZ22" s="63">
        <f t="shared" si="19"/>
        <v>46441.93548387097</v>
      </c>
      <c r="CA22" s="63">
        <f t="shared" si="19"/>
        <v>52509.767441860473</v>
      </c>
      <c r="CB22" s="63">
        <f t="shared" si="19"/>
        <v>39597.264150943403</v>
      </c>
      <c r="CC22" s="63">
        <f t="shared" si="19"/>
        <v>31531.866028708133</v>
      </c>
      <c r="CD22" s="63">
        <f t="shared" si="19"/>
        <v>40254.061895551255</v>
      </c>
      <c r="CE22" s="63">
        <f t="shared" si="19"/>
        <v>38195.622568093393</v>
      </c>
      <c r="CF22" s="63">
        <f t="shared" si="19"/>
        <v>37447.549019607846</v>
      </c>
      <c r="CG22" s="63">
        <f t="shared" si="19"/>
        <v>37182.450980392154</v>
      </c>
      <c r="CH22" s="63">
        <f t="shared" si="19"/>
        <v>35717.22440944882</v>
      </c>
      <c r="CI22" s="63">
        <f t="shared" si="19"/>
        <v>32154.056695992189</v>
      </c>
      <c r="CJ22" s="63">
        <f t="shared" si="19"/>
        <v>34002.797202797206</v>
      </c>
      <c r="CK22" s="63">
        <f t="shared" si="19"/>
        <v>40532.048681541586</v>
      </c>
      <c r="CL22" s="63">
        <f t="shared" si="19"/>
        <v>37504.480651731159</v>
      </c>
      <c r="CM22" s="63">
        <f t="shared" si="19"/>
        <v>30993.442622950817</v>
      </c>
      <c r="CN22" s="63">
        <f t="shared" si="19"/>
        <v>27026.283367556465</v>
      </c>
      <c r="CO22" s="63">
        <f t="shared" si="19"/>
        <v>22256.539235412474</v>
      </c>
      <c r="CP22" s="63">
        <f t="shared" si="19"/>
        <v>34610.6</v>
      </c>
      <c r="CQ22" s="63">
        <f t="shared" si="19"/>
        <v>42261.183550651956</v>
      </c>
      <c r="CR22" s="63">
        <f t="shared" ref="CR22:CT22" si="20">CR21/CR48*100</f>
        <v>41559.199999999997</v>
      </c>
      <c r="CS22" s="63">
        <f t="shared" si="20"/>
        <v>33808.035714285717</v>
      </c>
      <c r="CT22" s="63">
        <f t="shared" si="20"/>
        <v>33452.22112537019</v>
      </c>
    </row>
    <row r="23" spans="1:98" s="54" customFormat="1" x14ac:dyDescent="0.2">
      <c r="A23" s="61"/>
      <c r="B23" s="62"/>
      <c r="C23" s="63"/>
      <c r="D23" s="63"/>
      <c r="E23" s="63"/>
      <c r="F23" s="63"/>
      <c r="G23" s="63"/>
      <c r="H23" s="63"/>
      <c r="I23" s="63"/>
      <c r="J23" s="63"/>
      <c r="K23" s="63"/>
      <c r="L23" s="63"/>
      <c r="M23" s="63"/>
      <c r="N23" s="63"/>
      <c r="O23" s="63"/>
      <c r="P23" s="63"/>
      <c r="Q23" s="63"/>
      <c r="R23" s="63"/>
      <c r="S23" s="63"/>
      <c r="T23" s="63"/>
      <c r="U23" s="63"/>
      <c r="V23" s="63"/>
      <c r="W23" s="63"/>
      <c r="X23" s="63"/>
      <c r="Y23" s="63"/>
      <c r="Z23" s="63"/>
      <c r="AA23" s="63"/>
      <c r="AB23" s="63"/>
      <c r="AC23" s="63"/>
      <c r="AD23" s="63"/>
      <c r="AE23" s="63"/>
      <c r="AF23" s="63"/>
      <c r="AG23" s="63"/>
      <c r="AH23" s="63"/>
      <c r="AI23" s="63"/>
      <c r="AJ23" s="63"/>
      <c r="AK23" s="63"/>
      <c r="AL23" s="63"/>
      <c r="AM23" s="63"/>
      <c r="AN23" s="63"/>
      <c r="AO23" s="63"/>
      <c r="AP23" s="63"/>
      <c r="AQ23" s="61"/>
      <c r="AR23" s="63"/>
      <c r="AS23" s="63"/>
      <c r="AT23" s="63"/>
      <c r="AU23" s="63"/>
      <c r="AV23" s="63"/>
      <c r="AW23" s="63"/>
      <c r="AX23" s="63"/>
      <c r="AY23" s="63"/>
      <c r="AZ23" s="63"/>
      <c r="BA23" s="63"/>
      <c r="BC23" s="63"/>
      <c r="BD23" s="61"/>
      <c r="BT23" s="61"/>
    </row>
    <row r="24" spans="1:98" x14ac:dyDescent="0.15">
      <c r="A24" s="55" t="s">
        <v>33</v>
      </c>
      <c r="AQ24" s="55" t="s">
        <v>33</v>
      </c>
      <c r="BD24" s="55" t="s">
        <v>33</v>
      </c>
      <c r="BE24" s="54"/>
      <c r="BF24" s="54"/>
      <c r="BG24" s="54"/>
      <c r="BH24" s="54"/>
      <c r="BI24" s="54"/>
      <c r="BJ24" s="54"/>
      <c r="BK24" s="54"/>
      <c r="BL24" s="54"/>
      <c r="BM24" s="54"/>
      <c r="BN24" s="54"/>
      <c r="BT24" s="55" t="s">
        <v>33</v>
      </c>
    </row>
    <row r="25" spans="1:98" s="135" customFormat="1" ht="24.75" x14ac:dyDescent="0.15">
      <c r="A25" s="142" t="s">
        <v>124</v>
      </c>
      <c r="B25" s="143">
        <v>477390.1</v>
      </c>
      <c r="C25" s="143">
        <v>539671.30000000005</v>
      </c>
      <c r="D25" s="143">
        <v>579035.5</v>
      </c>
      <c r="E25" s="143">
        <v>603421.80000000005</v>
      </c>
      <c r="F25" s="143">
        <v>625890.4</v>
      </c>
      <c r="G25" s="143">
        <v>674567.5</v>
      </c>
      <c r="H25" s="143">
        <v>841232.8</v>
      </c>
      <c r="I25" s="143">
        <v>1092818.8</v>
      </c>
      <c r="J25" s="143">
        <v>1192101.7</v>
      </c>
      <c r="K25" s="143">
        <v>1372076.8</v>
      </c>
      <c r="L25" s="143">
        <v>1486083.1</v>
      </c>
      <c r="M25" s="143">
        <v>1375895.6</v>
      </c>
      <c r="N25" s="143">
        <v>1244719.5</v>
      </c>
      <c r="O25" s="143">
        <v>1188198.5</v>
      </c>
      <c r="P25" s="143">
        <v>1153370.1000000001</v>
      </c>
      <c r="Q25" s="143">
        <v>1103741.8</v>
      </c>
      <c r="R25" s="143">
        <v>1086123.6000000001</v>
      </c>
      <c r="S25" s="143">
        <v>1077800.6000000001</v>
      </c>
      <c r="T25" s="143">
        <v>1051008.5</v>
      </c>
      <c r="U25" s="143">
        <v>1022754.7</v>
      </c>
      <c r="V25" s="143">
        <v>982034</v>
      </c>
      <c r="W25" s="143">
        <v>922871.4</v>
      </c>
      <c r="X25" s="143">
        <v>877484.7</v>
      </c>
      <c r="Y25" s="143">
        <v>830110.7</v>
      </c>
      <c r="Z25" s="133"/>
      <c r="AA25" s="133"/>
      <c r="AB25" s="133"/>
      <c r="AC25" s="133"/>
      <c r="AD25" s="133"/>
      <c r="AE25" s="133"/>
      <c r="AF25" s="133"/>
      <c r="AG25" s="133"/>
      <c r="AH25" s="133"/>
      <c r="AI25" s="133"/>
      <c r="AJ25" s="133"/>
      <c r="AQ25" s="142" t="s">
        <v>124</v>
      </c>
      <c r="AR25" s="133">
        <v>1086110.3</v>
      </c>
      <c r="AS25" s="133">
        <v>1077780.6000000001</v>
      </c>
      <c r="AT25" s="133">
        <v>1050976.5</v>
      </c>
      <c r="AU25" s="133">
        <v>1022721.9</v>
      </c>
      <c r="AV25" s="133">
        <v>972235.7</v>
      </c>
      <c r="AW25" s="133">
        <v>917199.7</v>
      </c>
      <c r="AX25" s="133">
        <v>862602.6</v>
      </c>
      <c r="AY25" s="133">
        <v>813916.9</v>
      </c>
      <c r="AZ25" s="133">
        <v>774707</v>
      </c>
      <c r="BA25" s="133">
        <v>757654.4</v>
      </c>
      <c r="BD25" s="142" t="s">
        <v>124</v>
      </c>
      <c r="BE25" s="133">
        <v>917226.5</v>
      </c>
      <c r="BF25" s="133">
        <v>862635</v>
      </c>
      <c r="BG25" s="133">
        <v>813954.3</v>
      </c>
      <c r="BH25" s="133">
        <v>774738.1</v>
      </c>
      <c r="BI25" s="133">
        <v>759407.6</v>
      </c>
      <c r="BJ25" s="133">
        <v>772060.9</v>
      </c>
      <c r="BK25" s="133">
        <v>790933.5</v>
      </c>
      <c r="BL25" s="133">
        <v>765558.1</v>
      </c>
      <c r="BM25" s="133">
        <v>734458.4</v>
      </c>
      <c r="BN25" s="133">
        <v>721179.2</v>
      </c>
      <c r="BO25" s="135">
        <v>695279.8</v>
      </c>
      <c r="BP25" s="135">
        <v>683721.6</v>
      </c>
      <c r="BQ25" s="135">
        <v>678110.9</v>
      </c>
      <c r="BR25" s="135">
        <v>672831.3</v>
      </c>
      <c r="BT25" s="142" t="s">
        <v>124</v>
      </c>
      <c r="BU25" s="168">
        <v>1153324.5</v>
      </c>
      <c r="BV25" s="168">
        <v>1103644.9000000001</v>
      </c>
      <c r="BW25" s="168">
        <v>1086214</v>
      </c>
      <c r="BX25" s="168">
        <v>1077839.5</v>
      </c>
      <c r="BY25" s="168">
        <v>1050880.9000000001</v>
      </c>
      <c r="BZ25" s="168">
        <v>1022997</v>
      </c>
      <c r="CA25" s="168">
        <v>972594.9</v>
      </c>
      <c r="CB25" s="168">
        <v>917450.3</v>
      </c>
      <c r="CC25" s="168">
        <v>862974.60000000009</v>
      </c>
      <c r="CD25" s="168">
        <v>814334.3</v>
      </c>
      <c r="CE25" s="168">
        <v>775005.4</v>
      </c>
      <c r="CF25" s="168">
        <v>759760.10000000009</v>
      </c>
      <c r="CG25" s="168">
        <v>772370</v>
      </c>
      <c r="CH25" s="168">
        <v>791148.9</v>
      </c>
      <c r="CI25" s="168">
        <v>765802.70000000007</v>
      </c>
      <c r="CJ25" s="168">
        <v>734640.5</v>
      </c>
      <c r="CK25" s="168">
        <v>715580.4</v>
      </c>
      <c r="CL25" s="168">
        <v>695465.70000000007</v>
      </c>
      <c r="CM25" s="168">
        <v>683894.8</v>
      </c>
      <c r="CN25" s="168">
        <v>678354.20000000007</v>
      </c>
      <c r="CO25" s="168">
        <v>681138.4</v>
      </c>
      <c r="CP25" s="168">
        <v>683991</v>
      </c>
      <c r="CQ25" s="135">
        <v>698923.60000000009</v>
      </c>
      <c r="CR25" s="135">
        <v>703919.60000000009</v>
      </c>
      <c r="CS25" s="135">
        <v>710245.8</v>
      </c>
      <c r="CT25" s="135">
        <v>728426.4</v>
      </c>
    </row>
    <row r="26" spans="1:98" s="147" customFormat="1" ht="23.25" x14ac:dyDescent="0.15">
      <c r="A26" s="144" t="s">
        <v>125</v>
      </c>
      <c r="B26" s="145">
        <v>874825.3</v>
      </c>
      <c r="C26" s="145">
        <v>975840.5</v>
      </c>
      <c r="D26" s="145">
        <v>1051369.8</v>
      </c>
      <c r="E26" s="145">
        <v>1121844.6000000001</v>
      </c>
      <c r="F26" s="145">
        <v>1187724</v>
      </c>
      <c r="G26" s="145">
        <v>1289883.3999999999</v>
      </c>
      <c r="H26" s="145">
        <v>1541936.8</v>
      </c>
      <c r="I26" s="145">
        <v>1865754.7</v>
      </c>
      <c r="J26" s="145">
        <v>2067905.2</v>
      </c>
      <c r="K26" s="145">
        <v>2356897.5</v>
      </c>
      <c r="L26" s="145">
        <v>2418291.1</v>
      </c>
      <c r="M26" s="145">
        <v>2353435.9</v>
      </c>
      <c r="N26" s="145">
        <v>2237023.9</v>
      </c>
      <c r="O26" s="145">
        <v>2225933</v>
      </c>
      <c r="P26" s="145">
        <v>2262476.4</v>
      </c>
      <c r="Q26" s="145">
        <v>2243269</v>
      </c>
      <c r="R26" s="145">
        <v>2278148.2999999998</v>
      </c>
      <c r="S26" s="145">
        <v>2297120.7000000002</v>
      </c>
      <c r="T26" s="145">
        <v>2261369</v>
      </c>
      <c r="U26" s="145">
        <v>2328897.7000000002</v>
      </c>
      <c r="V26" s="145">
        <v>2284853.2999999998</v>
      </c>
      <c r="W26" s="145">
        <v>2213275.9</v>
      </c>
      <c r="X26" s="145">
        <v>2173466.9</v>
      </c>
      <c r="Y26" s="145">
        <v>2152570.4</v>
      </c>
      <c r="Z26" s="146"/>
      <c r="AA26" s="146"/>
      <c r="AB26" s="146"/>
      <c r="AC26" s="146"/>
      <c r="AD26" s="146"/>
      <c r="AE26" s="146"/>
      <c r="AF26" s="146"/>
      <c r="AG26" s="146"/>
      <c r="AH26" s="146"/>
      <c r="AI26" s="146"/>
      <c r="AJ26" s="146"/>
      <c r="AQ26" s="144" t="s">
        <v>125</v>
      </c>
      <c r="AR26" s="146">
        <v>2256952.6</v>
      </c>
      <c r="AS26" s="146">
        <v>2257817.9</v>
      </c>
      <c r="AT26" s="146">
        <v>2246436.9</v>
      </c>
      <c r="AU26" s="146">
        <v>2297392.5</v>
      </c>
      <c r="AV26" s="146">
        <v>2248982.1</v>
      </c>
      <c r="AW26" s="146">
        <v>2167543.2999999998</v>
      </c>
      <c r="AX26" s="146">
        <v>2100882</v>
      </c>
      <c r="AY26" s="146">
        <v>2092476.2</v>
      </c>
      <c r="AZ26" s="146">
        <v>2084790.1</v>
      </c>
      <c r="BA26" s="146">
        <v>2165783.1</v>
      </c>
      <c r="BD26" s="144" t="s">
        <v>125</v>
      </c>
      <c r="BE26" s="146">
        <v>2281537.7999999998</v>
      </c>
      <c r="BF26" s="146">
        <v>2267321.2000000002</v>
      </c>
      <c r="BG26" s="146">
        <v>2271077.4</v>
      </c>
      <c r="BH26" s="146">
        <v>2254929.6</v>
      </c>
      <c r="BI26" s="146">
        <v>2336205.7000000002</v>
      </c>
      <c r="BJ26" s="146">
        <v>2366409.1</v>
      </c>
      <c r="BK26" s="146">
        <v>2359621.9</v>
      </c>
      <c r="BL26" s="146">
        <v>2246336.7999999998</v>
      </c>
      <c r="BM26" s="146">
        <v>2228828</v>
      </c>
      <c r="BN26" s="146">
        <v>2227014.7000000002</v>
      </c>
      <c r="BO26" s="147">
        <v>2190949.5</v>
      </c>
      <c r="BP26" s="147">
        <v>2230597.2000000002</v>
      </c>
      <c r="BQ26" s="147">
        <v>2330489.7000000002</v>
      </c>
      <c r="BR26" s="147">
        <v>2359444.2000000002</v>
      </c>
      <c r="BT26" s="144" t="s">
        <v>125</v>
      </c>
      <c r="BU26" s="147">
        <v>2484919.5</v>
      </c>
      <c r="BV26" s="147">
        <v>2482011.3000000003</v>
      </c>
      <c r="BW26" s="147">
        <v>2516468.1</v>
      </c>
      <c r="BX26" s="147">
        <v>2526825.6</v>
      </c>
      <c r="BY26" s="147">
        <v>2533668.8000000003</v>
      </c>
      <c r="BZ26" s="147">
        <v>2593356.7000000002</v>
      </c>
      <c r="CA26" s="147">
        <v>2561021.4000000004</v>
      </c>
      <c r="CB26" s="147">
        <v>2486169.3000000003</v>
      </c>
      <c r="CC26" s="147">
        <v>2436359.5</v>
      </c>
      <c r="CD26" s="147">
        <v>2442864.4</v>
      </c>
      <c r="CE26" s="147">
        <v>2402251.6</v>
      </c>
      <c r="CF26" s="147">
        <v>2478998.9</v>
      </c>
      <c r="CG26" s="147">
        <v>2526275.8000000003</v>
      </c>
      <c r="CH26" s="147">
        <v>2503833.2000000002</v>
      </c>
      <c r="CI26" s="147">
        <v>2391962.6</v>
      </c>
      <c r="CJ26" s="147">
        <v>2373228.7000000002</v>
      </c>
      <c r="CK26" s="147">
        <v>2371938.3000000003</v>
      </c>
      <c r="CL26" s="147">
        <v>2357900.7000000002</v>
      </c>
      <c r="CM26" s="147">
        <v>2397748.6</v>
      </c>
      <c r="CN26" s="147">
        <v>2484509.6</v>
      </c>
      <c r="CO26" s="147">
        <v>2537222.6</v>
      </c>
      <c r="CP26" s="147">
        <v>2563580.1</v>
      </c>
      <c r="CQ26" s="147">
        <v>2577140.5</v>
      </c>
      <c r="CR26" s="147">
        <v>2651869.2000000002</v>
      </c>
      <c r="CS26" s="147">
        <v>2624181.6</v>
      </c>
      <c r="CT26" s="147">
        <v>2692409.9000000004</v>
      </c>
    </row>
    <row r="27" spans="1:98" s="69" customFormat="1" x14ac:dyDescent="0.15">
      <c r="A27" s="68" t="s">
        <v>45</v>
      </c>
      <c r="B27" s="69">
        <f>B26-B25</f>
        <v>397435.20000000007</v>
      </c>
      <c r="C27" s="69">
        <f t="shared" ref="C27:AY27" si="21">C26-C25</f>
        <v>436169.19999999995</v>
      </c>
      <c r="D27" s="69">
        <f t="shared" si="21"/>
        <v>472334.30000000005</v>
      </c>
      <c r="E27" s="69">
        <f t="shared" si="21"/>
        <v>518422.80000000005</v>
      </c>
      <c r="F27" s="69">
        <f t="shared" si="21"/>
        <v>561833.6</v>
      </c>
      <c r="G27" s="69">
        <f t="shared" si="21"/>
        <v>615315.89999999991</v>
      </c>
      <c r="H27" s="69">
        <f t="shared" si="21"/>
        <v>700704</v>
      </c>
      <c r="I27" s="69">
        <f t="shared" si="21"/>
        <v>772935.89999999991</v>
      </c>
      <c r="J27" s="69">
        <f t="shared" si="21"/>
        <v>875803.5</v>
      </c>
      <c r="K27" s="69">
        <f t="shared" si="21"/>
        <v>984820.7</v>
      </c>
      <c r="L27" s="69">
        <f t="shared" si="21"/>
        <v>932208</v>
      </c>
      <c r="M27" s="69">
        <f t="shared" si="21"/>
        <v>977540.29999999981</v>
      </c>
      <c r="N27" s="69">
        <f t="shared" si="21"/>
        <v>992304.39999999991</v>
      </c>
      <c r="O27" s="69">
        <f t="shared" si="21"/>
        <v>1037734.5</v>
      </c>
      <c r="P27" s="69">
        <f t="shared" si="21"/>
        <v>1109106.2999999998</v>
      </c>
      <c r="Q27" s="69">
        <f t="shared" si="21"/>
        <v>1139527.2</v>
      </c>
      <c r="R27" s="69">
        <f t="shared" si="21"/>
        <v>1192024.6999999997</v>
      </c>
      <c r="S27" s="69">
        <f t="shared" si="21"/>
        <v>1219320.1000000001</v>
      </c>
      <c r="T27" s="69">
        <f t="shared" si="21"/>
        <v>1210360.5</v>
      </c>
      <c r="U27" s="69">
        <f t="shared" si="21"/>
        <v>1306143.0000000002</v>
      </c>
      <c r="V27" s="69">
        <f t="shared" si="21"/>
        <v>1302819.2999999998</v>
      </c>
      <c r="W27" s="69">
        <f t="shared" si="21"/>
        <v>1290404.5</v>
      </c>
      <c r="X27" s="69">
        <f t="shared" si="21"/>
        <v>1295982.2</v>
      </c>
      <c r="Y27" s="69">
        <f t="shared" si="21"/>
        <v>1322459.7</v>
      </c>
      <c r="AQ27" s="68" t="s">
        <v>45</v>
      </c>
      <c r="AR27" s="69">
        <f t="shared" si="21"/>
        <v>1170842.3</v>
      </c>
      <c r="AS27" s="69">
        <f t="shared" si="21"/>
        <v>1180037.2999999998</v>
      </c>
      <c r="AT27" s="69">
        <f t="shared" si="21"/>
        <v>1195460.3999999999</v>
      </c>
      <c r="AU27" s="69">
        <f t="shared" si="21"/>
        <v>1274670.6000000001</v>
      </c>
      <c r="AV27" s="69">
        <f t="shared" si="21"/>
        <v>1276746.4000000001</v>
      </c>
      <c r="AW27" s="69">
        <f t="shared" si="21"/>
        <v>1250343.5999999999</v>
      </c>
      <c r="AX27" s="69">
        <f t="shared" si="21"/>
        <v>1238279.3999999999</v>
      </c>
      <c r="AY27" s="69">
        <f t="shared" si="21"/>
        <v>1278559.2999999998</v>
      </c>
      <c r="AZ27" s="69">
        <f>AZ26-AZ25</f>
        <v>1310083.1000000001</v>
      </c>
      <c r="BA27" s="69">
        <f>BA26-BA25</f>
        <v>1408128.7000000002</v>
      </c>
      <c r="BD27" s="68" t="s">
        <v>45</v>
      </c>
      <c r="BE27" s="69">
        <f t="shared" ref="BE27:BN27" si="22">BE26-BE25</f>
        <v>1364311.2999999998</v>
      </c>
      <c r="BF27" s="69">
        <f t="shared" si="22"/>
        <v>1404686.2000000002</v>
      </c>
      <c r="BG27" s="69">
        <f t="shared" si="22"/>
        <v>1457123.0999999999</v>
      </c>
      <c r="BH27" s="69">
        <f t="shared" si="22"/>
        <v>1480191.5</v>
      </c>
      <c r="BI27" s="69">
        <f t="shared" si="22"/>
        <v>1576798.1</v>
      </c>
      <c r="BJ27" s="69">
        <f t="shared" si="22"/>
        <v>1594348.2000000002</v>
      </c>
      <c r="BK27" s="69">
        <f t="shared" si="22"/>
        <v>1568688.4</v>
      </c>
      <c r="BL27" s="69">
        <f t="shared" si="22"/>
        <v>1480778.6999999997</v>
      </c>
      <c r="BM27" s="69">
        <f t="shared" si="22"/>
        <v>1494369.6</v>
      </c>
      <c r="BN27" s="69">
        <f t="shared" si="22"/>
        <v>1505835.5000000002</v>
      </c>
      <c r="BO27" s="69">
        <f>BO26-BO25</f>
        <v>1495669.7</v>
      </c>
      <c r="BP27" s="69">
        <f>BP26-BP25</f>
        <v>1546875.6</v>
      </c>
      <c r="BQ27" s="69">
        <f>BQ26-BQ25</f>
        <v>1652378.8000000003</v>
      </c>
      <c r="BR27" s="69">
        <f>BR26-BR25</f>
        <v>1686612.9000000001</v>
      </c>
      <c r="BT27" s="68" t="s">
        <v>45</v>
      </c>
      <c r="BU27" s="69">
        <f t="shared" ref="BU27:CP27" si="23">BU26-BU25</f>
        <v>1331595</v>
      </c>
      <c r="BV27" s="69">
        <f t="shared" si="23"/>
        <v>1378366.4000000001</v>
      </c>
      <c r="BW27" s="69">
        <f t="shared" si="23"/>
        <v>1430254.1</v>
      </c>
      <c r="BX27" s="69">
        <f t="shared" si="23"/>
        <v>1448986.1</v>
      </c>
      <c r="BY27" s="69">
        <f t="shared" si="23"/>
        <v>1482787.9000000001</v>
      </c>
      <c r="BZ27" s="69">
        <f t="shared" si="23"/>
        <v>1570359.7000000002</v>
      </c>
      <c r="CA27" s="69">
        <f t="shared" si="23"/>
        <v>1588426.5000000005</v>
      </c>
      <c r="CB27" s="69">
        <f t="shared" si="23"/>
        <v>1568719.0000000002</v>
      </c>
      <c r="CC27" s="69">
        <f t="shared" si="23"/>
        <v>1573384.9</v>
      </c>
      <c r="CD27" s="69">
        <f t="shared" si="23"/>
        <v>1628530.0999999999</v>
      </c>
      <c r="CE27" s="69">
        <f t="shared" si="23"/>
        <v>1627246.2000000002</v>
      </c>
      <c r="CF27" s="69">
        <f t="shared" si="23"/>
        <v>1719238.7999999998</v>
      </c>
      <c r="CG27" s="69">
        <f t="shared" si="23"/>
        <v>1753905.8000000003</v>
      </c>
      <c r="CH27" s="69">
        <f t="shared" si="23"/>
        <v>1712684.3000000003</v>
      </c>
      <c r="CI27" s="69">
        <f t="shared" si="23"/>
        <v>1626159.9</v>
      </c>
      <c r="CJ27" s="69">
        <f t="shared" si="23"/>
        <v>1638588.2000000002</v>
      </c>
      <c r="CK27" s="69">
        <f t="shared" si="23"/>
        <v>1656357.9000000004</v>
      </c>
      <c r="CL27" s="69">
        <f t="shared" si="23"/>
        <v>1662435</v>
      </c>
      <c r="CM27" s="69">
        <f t="shared" si="23"/>
        <v>1713853.8</v>
      </c>
      <c r="CN27" s="69">
        <f t="shared" si="23"/>
        <v>1806155.4</v>
      </c>
      <c r="CO27" s="69">
        <f t="shared" si="23"/>
        <v>1856084.2000000002</v>
      </c>
      <c r="CP27" s="69">
        <f t="shared" si="23"/>
        <v>1879589.1</v>
      </c>
      <c r="CQ27" s="69">
        <f t="shared" ref="CQ27:CR27" si="24">CQ26-CQ25</f>
        <v>1878216.9</v>
      </c>
      <c r="CR27" s="69">
        <f t="shared" si="24"/>
        <v>1947949.6</v>
      </c>
      <c r="CS27" s="69">
        <f t="shared" ref="CS27:CT27" si="25">CS26-CS25</f>
        <v>1913935.8</v>
      </c>
      <c r="CT27" s="69">
        <f t="shared" si="25"/>
        <v>1963983.5000000005</v>
      </c>
    </row>
    <row r="28" spans="1:98" s="71" customFormat="1" x14ac:dyDescent="0.15">
      <c r="A28" s="70" t="s">
        <v>46</v>
      </c>
      <c r="C28" s="71">
        <f>C27-B27</f>
        <v>38733.999999999884</v>
      </c>
      <c r="D28" s="71">
        <f t="shared" ref="D28:X28" si="26">D27-C27</f>
        <v>36165.100000000093</v>
      </c>
      <c r="E28" s="71">
        <f t="shared" si="26"/>
        <v>46088.5</v>
      </c>
      <c r="F28" s="71">
        <f t="shared" si="26"/>
        <v>43410.79999999993</v>
      </c>
      <c r="G28" s="71">
        <f t="shared" si="26"/>
        <v>53482.29999999993</v>
      </c>
      <c r="H28" s="71">
        <f t="shared" si="26"/>
        <v>85388.100000000093</v>
      </c>
      <c r="I28" s="71">
        <f t="shared" si="26"/>
        <v>72231.899999999907</v>
      </c>
      <c r="J28" s="71">
        <f t="shared" si="26"/>
        <v>102867.60000000009</v>
      </c>
      <c r="K28" s="71">
        <f t="shared" si="26"/>
        <v>109017.19999999995</v>
      </c>
      <c r="L28" s="71">
        <f t="shared" si="26"/>
        <v>-52612.699999999953</v>
      </c>
      <c r="M28" s="71">
        <f t="shared" si="26"/>
        <v>45332.299999999814</v>
      </c>
      <c r="N28" s="71">
        <f t="shared" si="26"/>
        <v>14764.100000000093</v>
      </c>
      <c r="O28" s="71">
        <f t="shared" si="26"/>
        <v>45430.100000000093</v>
      </c>
      <c r="P28" s="71">
        <f t="shared" si="26"/>
        <v>71371.799999999814</v>
      </c>
      <c r="Q28" s="71">
        <f t="shared" si="26"/>
        <v>30420.90000000014</v>
      </c>
      <c r="R28" s="71">
        <f t="shared" si="26"/>
        <v>52497.499999999767</v>
      </c>
      <c r="S28" s="71">
        <f t="shared" si="26"/>
        <v>27295.400000000373</v>
      </c>
      <c r="T28" s="71">
        <f t="shared" si="26"/>
        <v>-8959.6000000000931</v>
      </c>
      <c r="U28" s="71">
        <f t="shared" si="26"/>
        <v>95782.500000000233</v>
      </c>
      <c r="V28" s="71">
        <f t="shared" si="26"/>
        <v>-3323.7000000004191</v>
      </c>
      <c r="W28" s="71">
        <f t="shared" si="26"/>
        <v>-12414.799999999814</v>
      </c>
      <c r="X28" s="71">
        <f t="shared" si="26"/>
        <v>5577.6999999999534</v>
      </c>
      <c r="Y28" s="71">
        <f>Y27-X27</f>
        <v>26477.5</v>
      </c>
      <c r="AQ28" s="70" t="s">
        <v>46</v>
      </c>
      <c r="AS28" s="71">
        <f t="shared" ref="AS28:AY28" si="27">AS27-AR27</f>
        <v>9194.9999999997672</v>
      </c>
      <c r="AT28" s="71">
        <f t="shared" si="27"/>
        <v>15423.100000000093</v>
      </c>
      <c r="AU28" s="71">
        <f t="shared" si="27"/>
        <v>79210.200000000186</v>
      </c>
      <c r="AV28" s="71">
        <f t="shared" si="27"/>
        <v>2075.8000000000466</v>
      </c>
      <c r="AW28" s="71">
        <f t="shared" si="27"/>
        <v>-26402.800000000279</v>
      </c>
      <c r="AX28" s="71">
        <f t="shared" si="27"/>
        <v>-12064.199999999953</v>
      </c>
      <c r="AY28" s="71">
        <f t="shared" si="27"/>
        <v>40279.899999999907</v>
      </c>
      <c r="AZ28" s="71">
        <f>AZ27-AY27</f>
        <v>31523.800000000279</v>
      </c>
      <c r="BA28" s="71">
        <f>BA27-AZ27</f>
        <v>98045.600000000093</v>
      </c>
      <c r="BD28" s="70" t="s">
        <v>46</v>
      </c>
      <c r="BF28" s="71">
        <f t="shared" ref="BF28:BN28" si="28">BF27-BE27</f>
        <v>40374.900000000373</v>
      </c>
      <c r="BG28" s="71">
        <f t="shared" si="28"/>
        <v>52436.899999999674</v>
      </c>
      <c r="BH28" s="71">
        <f t="shared" si="28"/>
        <v>23068.40000000014</v>
      </c>
      <c r="BI28" s="71">
        <f t="shared" si="28"/>
        <v>96606.600000000093</v>
      </c>
      <c r="BJ28" s="71">
        <f t="shared" si="28"/>
        <v>17550.100000000093</v>
      </c>
      <c r="BK28" s="71">
        <f t="shared" si="28"/>
        <v>-25659.800000000279</v>
      </c>
      <c r="BL28" s="71">
        <f t="shared" si="28"/>
        <v>-87909.700000000186</v>
      </c>
      <c r="BM28" s="71">
        <f t="shared" si="28"/>
        <v>13590.900000000373</v>
      </c>
      <c r="BN28" s="71">
        <f t="shared" si="28"/>
        <v>11465.90000000014</v>
      </c>
      <c r="BO28" s="71">
        <f>BO27-BN27</f>
        <v>-10165.800000000279</v>
      </c>
      <c r="BP28" s="71">
        <f>BP27-BO27</f>
        <v>51205.90000000014</v>
      </c>
      <c r="BQ28" s="71">
        <f>BQ27-BP27</f>
        <v>105503.20000000019</v>
      </c>
      <c r="BR28" s="71">
        <f>BR27-BQ27</f>
        <v>34234.09999999986</v>
      </c>
      <c r="BT28" s="70" t="s">
        <v>46</v>
      </c>
      <c r="BV28" s="71">
        <f t="shared" ref="BV28:CR28" si="29">BV27-BU27</f>
        <v>46771.40000000014</v>
      </c>
      <c r="BW28" s="71">
        <f t="shared" si="29"/>
        <v>51887.699999999953</v>
      </c>
      <c r="BX28" s="71">
        <f t="shared" si="29"/>
        <v>18732</v>
      </c>
      <c r="BY28" s="71">
        <f t="shared" si="29"/>
        <v>33801.800000000047</v>
      </c>
      <c r="BZ28" s="71">
        <f t="shared" si="29"/>
        <v>87571.800000000047</v>
      </c>
      <c r="CA28" s="71">
        <f t="shared" si="29"/>
        <v>18066.800000000279</v>
      </c>
      <c r="CB28" s="71">
        <f t="shared" si="29"/>
        <v>-19707.500000000233</v>
      </c>
      <c r="CC28" s="71">
        <f t="shared" si="29"/>
        <v>4665.899999999674</v>
      </c>
      <c r="CD28" s="71">
        <f t="shared" si="29"/>
        <v>55145.199999999953</v>
      </c>
      <c r="CE28" s="71">
        <f t="shared" si="29"/>
        <v>-1283.899999999674</v>
      </c>
      <c r="CF28" s="71">
        <f t="shared" si="29"/>
        <v>91992.599999999627</v>
      </c>
      <c r="CG28" s="71">
        <f t="shared" si="29"/>
        <v>34667.000000000466</v>
      </c>
      <c r="CH28" s="71">
        <f t="shared" si="29"/>
        <v>-41221.5</v>
      </c>
      <c r="CI28" s="71">
        <f t="shared" si="29"/>
        <v>-86524.400000000373</v>
      </c>
      <c r="CJ28" s="71">
        <f t="shared" si="29"/>
        <v>12428.300000000279</v>
      </c>
      <c r="CK28" s="71">
        <f t="shared" si="29"/>
        <v>17769.700000000186</v>
      </c>
      <c r="CL28" s="71">
        <f t="shared" si="29"/>
        <v>6077.0999999996275</v>
      </c>
      <c r="CM28" s="71">
        <f t="shared" si="29"/>
        <v>51418.800000000047</v>
      </c>
      <c r="CN28" s="71">
        <f t="shared" si="29"/>
        <v>92301.59999999986</v>
      </c>
      <c r="CO28" s="71">
        <f t="shared" si="29"/>
        <v>49928.800000000279</v>
      </c>
      <c r="CP28" s="71">
        <f t="shared" si="29"/>
        <v>23504.899999999907</v>
      </c>
      <c r="CQ28" s="71">
        <f t="shared" si="29"/>
        <v>-1372.2000000001863</v>
      </c>
      <c r="CR28" s="71">
        <f t="shared" si="29"/>
        <v>69732.700000000186</v>
      </c>
      <c r="CS28" s="71">
        <f t="shared" ref="CS28" si="30">CS27-CR27</f>
        <v>-34013.800000000047</v>
      </c>
      <c r="CT28" s="71">
        <f t="shared" ref="CT28" si="31">CT27-CS27</f>
        <v>50047.700000000419</v>
      </c>
    </row>
    <row r="29" spans="1:98" s="71" customFormat="1" x14ac:dyDescent="0.15">
      <c r="A29" s="72" t="s">
        <v>47</v>
      </c>
      <c r="C29" s="71">
        <f t="shared" ref="C29:T29" si="32">C27/C49*100-B27/B49*100</f>
        <v>24328.73306928738</v>
      </c>
      <c r="D29" s="71">
        <f t="shared" si="32"/>
        <v>29369.367539888248</v>
      </c>
      <c r="E29" s="71">
        <f t="shared" si="32"/>
        <v>41023.785832604743</v>
      </c>
      <c r="F29" s="71">
        <f t="shared" si="32"/>
        <v>33775.276187977288</v>
      </c>
      <c r="G29" s="71">
        <f t="shared" si="32"/>
        <v>48826.698982837377</v>
      </c>
      <c r="H29" s="71">
        <f t="shared" si="32"/>
        <v>90460.866301042261</v>
      </c>
      <c r="I29" s="71">
        <f t="shared" si="32"/>
        <v>76307.665557717439</v>
      </c>
      <c r="J29" s="71">
        <f t="shared" si="32"/>
        <v>107341.7863469139</v>
      </c>
      <c r="K29" s="71">
        <f t="shared" si="32"/>
        <v>97177.932384529966</v>
      </c>
      <c r="L29" s="71">
        <f t="shared" si="32"/>
        <v>-83755.101622431423</v>
      </c>
      <c r="M29" s="71">
        <f t="shared" si="32"/>
        <v>20286.141990013304</v>
      </c>
      <c r="N29" s="71">
        <f t="shared" si="32"/>
        <v>-309.60966333933175</v>
      </c>
      <c r="O29" s="71">
        <f t="shared" si="32"/>
        <v>35457.448094569962</v>
      </c>
      <c r="P29" s="71">
        <f t="shared" si="32"/>
        <v>65974.804943885538</v>
      </c>
      <c r="Q29" s="71">
        <f t="shared" si="32"/>
        <v>33738.266799601261</v>
      </c>
      <c r="R29" s="71">
        <f t="shared" si="32"/>
        <v>53690.717917917762</v>
      </c>
      <c r="S29" s="71">
        <f t="shared" si="32"/>
        <v>15226.185154431034</v>
      </c>
      <c r="T29" s="71">
        <f t="shared" si="32"/>
        <v>-6497.2311756256968</v>
      </c>
      <c r="U29" s="71">
        <f>U27/U48*100-T27/T49*100</f>
        <v>108126.34776225407</v>
      </c>
      <c r="V29" s="71">
        <f>V27/V48*100-U27/U48*100</f>
        <v>12585.968158281641</v>
      </c>
      <c r="W29" s="71">
        <f>W27/W48*100-V27/V48*100</f>
        <v>25134.361513233511</v>
      </c>
      <c r="X29" s="71">
        <f>X27/X48*100-W27/W48*100</f>
        <v>21319.842493802542</v>
      </c>
      <c r="Y29" s="71">
        <f>Y27/Y48*100-X27/X48*100</f>
        <v>51625.952305912273</v>
      </c>
      <c r="AQ29" s="72" t="s">
        <v>47</v>
      </c>
      <c r="AS29" s="71">
        <f t="shared" ref="AS29:BA29" si="33">AS27/AS48*100-AR27/AR48*100</f>
        <v>-8372.1672720038332</v>
      </c>
      <c r="AT29" s="71">
        <f t="shared" si="33"/>
        <v>12931.217860916629</v>
      </c>
      <c r="AU29" s="71">
        <f t="shared" si="33"/>
        <v>80765.118772747228</v>
      </c>
      <c r="AV29" s="71">
        <f t="shared" si="33"/>
        <v>14696.300990098855</v>
      </c>
      <c r="AW29" s="71">
        <f t="shared" si="33"/>
        <v>-11216.440485830186</v>
      </c>
      <c r="AX29" s="71">
        <f t="shared" si="33"/>
        <v>7110.7393553059082</v>
      </c>
      <c r="AY29" s="71">
        <f t="shared" si="33"/>
        <v>57806.023294936167</v>
      </c>
      <c r="AZ29" s="71">
        <f t="shared" si="33"/>
        <v>47138.030727281002</v>
      </c>
      <c r="BA29" s="71">
        <f t="shared" si="33"/>
        <v>125220.69001118862</v>
      </c>
      <c r="BD29" s="72" t="s">
        <v>47</v>
      </c>
      <c r="BF29" s="71">
        <f t="shared" ref="BF29:BN29" si="34">BF27/BF48*100-BE27/BE48*100</f>
        <v>57619.346099069808</v>
      </c>
      <c r="BG29" s="71">
        <f t="shared" si="34"/>
        <v>61210.51440460328</v>
      </c>
      <c r="BH29" s="71">
        <f t="shared" si="34"/>
        <v>31438.918826899957</v>
      </c>
      <c r="BI29" s="71">
        <f t="shared" si="34"/>
        <v>108354.15158730163</v>
      </c>
      <c r="BJ29" s="71">
        <f t="shared" si="34"/>
        <v>23953.104819277301</v>
      </c>
      <c r="BK29" s="71">
        <f t="shared" si="34"/>
        <v>-11401.255477838917</v>
      </c>
      <c r="BL29" s="71">
        <f t="shared" si="34"/>
        <v>-86021.319899814436</v>
      </c>
      <c r="BM29" s="71">
        <f t="shared" si="34"/>
        <v>63096.527791080298</v>
      </c>
      <c r="BN29" s="71">
        <f t="shared" si="34"/>
        <v>86522.702262356412</v>
      </c>
      <c r="BO29" s="71">
        <f>BO27/BO48*100-BN27/BN48*100</f>
        <v>29470.250741159543</v>
      </c>
      <c r="BP29" s="71">
        <f>BP27/BP48*100-BO27/BO48*100</f>
        <v>21189.378750564065</v>
      </c>
      <c r="BQ29" s="71">
        <f>BQ27/BQ48*100-BP27/BP48*100</f>
        <v>134411.19844369427</v>
      </c>
      <c r="BR29" s="71">
        <f>BR27/BR48*100-BQ27/BQ48*100</f>
        <v>21532.470232145628</v>
      </c>
      <c r="BT29" s="72" t="s">
        <v>47</v>
      </c>
      <c r="BV29" s="71">
        <f t="shared" ref="BV29:CR29" si="35">BV27/BV48*100-BU27/BU48*100</f>
        <v>48100.282863116125</v>
      </c>
      <c r="BW29" s="71">
        <f t="shared" si="35"/>
        <v>47031.132618656615</v>
      </c>
      <c r="BX29" s="71">
        <f t="shared" si="35"/>
        <v>112.61092732171528</v>
      </c>
      <c r="BY29" s="71">
        <f t="shared" si="35"/>
        <v>29763.936713224975</v>
      </c>
      <c r="BZ29" s="71">
        <f t="shared" si="35"/>
        <v>88227.146447473438</v>
      </c>
      <c r="CA29" s="71">
        <f t="shared" si="35"/>
        <v>30269.917479370022</v>
      </c>
      <c r="CB29" s="71">
        <f t="shared" si="35"/>
        <v>2317.538394032279</v>
      </c>
      <c r="CC29" s="71">
        <f t="shared" si="35"/>
        <v>25707.898347927956</v>
      </c>
      <c r="CD29" s="71">
        <f t="shared" si="35"/>
        <v>69349.271098442143</v>
      </c>
      <c r="CE29" s="71">
        <f t="shared" si="35"/>
        <v>7943.5647141174413</v>
      </c>
      <c r="CF29" s="71">
        <f t="shared" si="35"/>
        <v>102603.91622796957</v>
      </c>
      <c r="CG29" s="71">
        <f t="shared" si="35"/>
        <v>33987.254901961191</v>
      </c>
      <c r="CH29" s="71">
        <f t="shared" si="35"/>
        <v>-33802.596495290985</v>
      </c>
      <c r="CI29" s="71">
        <f t="shared" si="35"/>
        <v>-96113.773466183804</v>
      </c>
      <c r="CJ29" s="71">
        <f t="shared" si="35"/>
        <v>47352.128516645171</v>
      </c>
      <c r="CK29" s="71">
        <f t="shared" si="35"/>
        <v>42924.917577351676</v>
      </c>
      <c r="CL29" s="71">
        <f t="shared" si="35"/>
        <v>13031.165646959096</v>
      </c>
      <c r="CM29" s="71">
        <f t="shared" si="35"/>
        <v>63090.413926079404</v>
      </c>
      <c r="CN29" s="71">
        <f t="shared" si="35"/>
        <v>98371.247938196175</v>
      </c>
      <c r="CO29" s="71">
        <f t="shared" si="35"/>
        <v>12918.933725557057</v>
      </c>
      <c r="CP29" s="71">
        <f t="shared" si="35"/>
        <v>12301.172434607288</v>
      </c>
      <c r="CQ29" s="71">
        <f t="shared" si="35"/>
        <v>4279.4055165494792</v>
      </c>
      <c r="CR29" s="71">
        <f t="shared" si="35"/>
        <v>64081.094483450521</v>
      </c>
      <c r="CS29" s="71">
        <f t="shared" ref="CS29" si="36">CS27/CS48*100-CR27/CR48*100</f>
        <v>-49203.766666666372</v>
      </c>
      <c r="CT29" s="71">
        <f t="shared" ref="CT29" si="37">CT27/CT48*100-CS27/CS48*100</f>
        <v>40033.534879894927</v>
      </c>
    </row>
    <row r="30" spans="1:98" s="71" customFormat="1" x14ac:dyDescent="0.15">
      <c r="A30" s="73"/>
      <c r="AQ30" s="73"/>
      <c r="BD30" s="73"/>
      <c r="BE30" s="54"/>
      <c r="BF30" s="54"/>
      <c r="BG30" s="54"/>
      <c r="BH30" s="54"/>
      <c r="BI30" s="54"/>
      <c r="BJ30" s="54"/>
      <c r="BK30" s="54"/>
      <c r="BL30" s="54"/>
      <c r="BM30" s="54"/>
      <c r="BN30" s="54"/>
      <c r="BT30" s="73"/>
    </row>
    <row r="31" spans="1:98" s="71" customFormat="1" ht="24.75" x14ac:dyDescent="0.15">
      <c r="A31" s="74" t="s">
        <v>128</v>
      </c>
      <c r="AQ31" s="75" t="s">
        <v>48</v>
      </c>
      <c r="BD31" s="75" t="s">
        <v>49</v>
      </c>
      <c r="BE31" s="76"/>
      <c r="BF31" s="76"/>
      <c r="BG31" s="76"/>
      <c r="BH31" s="76"/>
      <c r="BI31" s="76"/>
      <c r="BJ31" s="76"/>
      <c r="BK31" s="76"/>
      <c r="BL31" s="76"/>
      <c r="BM31" s="76"/>
      <c r="BN31" s="76"/>
      <c r="BT31" s="75" t="s">
        <v>127</v>
      </c>
    </row>
    <row r="32" spans="1:98" s="54" customFormat="1" x14ac:dyDescent="0.2">
      <c r="A32" s="51"/>
      <c r="B32" s="52" t="s">
        <v>113</v>
      </c>
      <c r="C32" s="52">
        <v>1981</v>
      </c>
      <c r="D32" s="52">
        <v>1982</v>
      </c>
      <c r="E32" s="52">
        <v>1983</v>
      </c>
      <c r="F32" s="52">
        <v>1984</v>
      </c>
      <c r="G32" s="52">
        <v>1985</v>
      </c>
      <c r="H32" s="52">
        <v>1986</v>
      </c>
      <c r="I32" s="52">
        <v>1987</v>
      </c>
      <c r="J32" s="52">
        <v>1988</v>
      </c>
      <c r="K32" s="52">
        <v>1989</v>
      </c>
      <c r="L32" s="52">
        <v>1990</v>
      </c>
      <c r="M32" s="52">
        <v>1991</v>
      </c>
      <c r="N32" s="52">
        <v>1992</v>
      </c>
      <c r="O32" s="52">
        <v>1993</v>
      </c>
      <c r="P32" s="52">
        <v>1994</v>
      </c>
      <c r="Q32" s="52">
        <v>1995</v>
      </c>
      <c r="R32" s="52">
        <v>1996</v>
      </c>
      <c r="S32" s="52">
        <v>1997</v>
      </c>
      <c r="T32" s="52">
        <v>1998</v>
      </c>
      <c r="U32" s="52">
        <v>1999</v>
      </c>
      <c r="V32" s="52">
        <v>2000</v>
      </c>
      <c r="W32" s="52">
        <v>2001</v>
      </c>
      <c r="X32" s="52">
        <v>2002</v>
      </c>
      <c r="Y32" s="52">
        <v>2003</v>
      </c>
      <c r="Z32" s="77">
        <v>2004</v>
      </c>
      <c r="AA32" s="77">
        <v>2005</v>
      </c>
      <c r="AB32" s="77">
        <v>2006</v>
      </c>
      <c r="AC32" s="77">
        <v>2007</v>
      </c>
      <c r="AD32" s="77">
        <v>2008</v>
      </c>
      <c r="AE32" s="77">
        <v>2009</v>
      </c>
      <c r="AF32" s="77">
        <v>2010</v>
      </c>
      <c r="AG32" s="52">
        <v>2011</v>
      </c>
      <c r="AH32" s="52">
        <v>2012</v>
      </c>
      <c r="AI32" s="52">
        <v>2013</v>
      </c>
      <c r="AJ32" s="52">
        <v>2014</v>
      </c>
      <c r="AK32" s="77">
        <v>2015</v>
      </c>
      <c r="AL32" s="77">
        <v>2016</v>
      </c>
      <c r="AM32" s="53">
        <v>2017</v>
      </c>
      <c r="AN32" s="53">
        <v>2018</v>
      </c>
      <c r="AO32" s="53">
        <v>2019</v>
      </c>
      <c r="AP32" s="53"/>
      <c r="AQ32" s="51"/>
      <c r="AR32" s="53">
        <v>1996</v>
      </c>
      <c r="AS32" s="53">
        <v>1997</v>
      </c>
      <c r="AT32" s="53">
        <v>1998</v>
      </c>
      <c r="AU32" s="53">
        <v>1999</v>
      </c>
      <c r="AV32" s="53">
        <v>2000</v>
      </c>
      <c r="AW32" s="53">
        <v>2001</v>
      </c>
      <c r="AX32" s="53">
        <v>2002</v>
      </c>
      <c r="AY32" s="53">
        <v>2003</v>
      </c>
      <c r="AZ32" s="53">
        <v>2004</v>
      </c>
      <c r="BA32" s="53">
        <v>2005</v>
      </c>
      <c r="BC32" s="53"/>
      <c r="BD32" s="51"/>
      <c r="BE32" s="53">
        <v>2001</v>
      </c>
      <c r="BF32" s="53">
        <v>2002</v>
      </c>
      <c r="BG32" s="53">
        <v>2003</v>
      </c>
      <c r="BH32" s="53">
        <v>2004</v>
      </c>
      <c r="BI32" s="53">
        <v>2005</v>
      </c>
      <c r="BJ32" s="53">
        <v>2006</v>
      </c>
      <c r="BK32" s="53">
        <v>2007</v>
      </c>
      <c r="BL32" s="53">
        <v>2008</v>
      </c>
      <c r="BM32" s="53">
        <v>2009</v>
      </c>
      <c r="BN32" s="53">
        <v>2010</v>
      </c>
      <c r="BO32" s="116">
        <v>2011</v>
      </c>
      <c r="BP32" s="116">
        <v>2012</v>
      </c>
      <c r="BQ32" s="116">
        <v>2013</v>
      </c>
      <c r="BR32" s="54">
        <v>2014</v>
      </c>
      <c r="BT32" s="51"/>
    </row>
    <row r="33" spans="1:98" s="76" customFormat="1" ht="25.5" x14ac:dyDescent="0.2">
      <c r="A33" s="64" t="s">
        <v>50</v>
      </c>
      <c r="C33" s="119">
        <f>(C22-C29)/0.988/0.94/0.944/1000</f>
        <v>25.257831068551791</v>
      </c>
      <c r="D33" s="119">
        <f t="shared" ref="D33:Y33" si="38">(D22-D29)/0.988/0.94/0.944/1000</f>
        <v>13.985458690801968</v>
      </c>
      <c r="E33" s="119">
        <f t="shared" si="38"/>
        <v>5.5508539906584007</v>
      </c>
      <c r="F33" s="119">
        <f t="shared" si="38"/>
        <v>13.960412485887066</v>
      </c>
      <c r="G33" s="119">
        <f t="shared" si="38"/>
        <v>10.516266457456302</v>
      </c>
      <c r="H33" s="119">
        <f t="shared" si="38"/>
        <v>-37.085938321029673</v>
      </c>
      <c r="I33" s="119">
        <f t="shared" si="38"/>
        <v>-19.854613666112936</v>
      </c>
      <c r="J33" s="119">
        <f t="shared" si="38"/>
        <v>-56.396476111837664</v>
      </c>
      <c r="K33" s="119">
        <f t="shared" si="38"/>
        <v>-39.433555432748967</v>
      </c>
      <c r="L33" s="119">
        <f t="shared" si="38"/>
        <v>165.59993989909523</v>
      </c>
      <c r="M33" s="119">
        <f t="shared" si="38"/>
        <v>51.151599076992959</v>
      </c>
      <c r="N33" s="119">
        <f t="shared" si="38"/>
        <v>44.796919020144664</v>
      </c>
      <c r="O33" s="119">
        <f t="shared" si="38"/>
        <v>10.266394691918517</v>
      </c>
      <c r="P33" s="119">
        <f t="shared" si="38"/>
        <v>-38.130143233541084</v>
      </c>
      <c r="Q33" s="119">
        <f t="shared" si="38"/>
        <v>10.854689651675161</v>
      </c>
      <c r="R33" s="119">
        <f t="shared" si="38"/>
        <v>-18.002737696400093</v>
      </c>
      <c r="S33" s="119">
        <f t="shared" si="38"/>
        <v>30.015392938597056</v>
      </c>
      <c r="T33" s="119">
        <f t="shared" si="38"/>
        <v>56.591932409177915</v>
      </c>
      <c r="U33" s="119">
        <f t="shared" si="38"/>
        <v>-76.131762651518486</v>
      </c>
      <c r="V33" s="119">
        <f t="shared" si="38"/>
        <v>36.858451443698847</v>
      </c>
      <c r="W33" s="119">
        <f t="shared" si="38"/>
        <v>11.439806483829052</v>
      </c>
      <c r="X33" s="119">
        <f t="shared" si="38"/>
        <v>10.838354767988502</v>
      </c>
      <c r="Y33" s="119">
        <f t="shared" si="38"/>
        <v>-2.2249780623313935</v>
      </c>
      <c r="AQ33" s="64" t="s">
        <v>51</v>
      </c>
      <c r="AS33" s="76">
        <f>(AS22-AS29)/1000</f>
        <v>49.765830638340461</v>
      </c>
      <c r="AT33" s="76">
        <f t="shared" ref="AT33:BA33" si="39">(AT22-AT29)/1000</f>
        <v>29.602378977028028</v>
      </c>
      <c r="AU33" s="76">
        <f t="shared" si="39"/>
        <v>-40.507296990569017</v>
      </c>
      <c r="AV33" s="76">
        <f t="shared" si="39"/>
        <v>38.511399009901154</v>
      </c>
      <c r="AW33" s="76">
        <f t="shared" si="39"/>
        <v>47.749031578947601</v>
      </c>
      <c r="AX33" s="76">
        <f t="shared" si="39"/>
        <v>23.130062289092859</v>
      </c>
      <c r="AY33" s="76">
        <f t="shared" si="39"/>
        <v>-18.317365646653133</v>
      </c>
      <c r="AZ33" s="76">
        <f t="shared" si="39"/>
        <v>-9.7069055958404125</v>
      </c>
      <c r="BA33" s="76">
        <f t="shared" si="39"/>
        <v>-91.131362369779879</v>
      </c>
      <c r="BD33" s="64" t="s">
        <v>51</v>
      </c>
      <c r="BF33" s="76">
        <f t="shared" ref="BF33:BR33" si="40">(BF22-BF29)/1000</f>
        <v>-30.256956285161873</v>
      </c>
      <c r="BG33" s="76">
        <f t="shared" si="40"/>
        <v>-24.117812234978039</v>
      </c>
      <c r="BH33" s="76">
        <f t="shared" si="40"/>
        <v>6.4629660937349618</v>
      </c>
      <c r="BI33" s="76">
        <f t="shared" si="40"/>
        <v>-73.461151587301629</v>
      </c>
      <c r="BJ33" s="76">
        <f t="shared" si="40"/>
        <v>4.9424775100399714</v>
      </c>
      <c r="BK33" s="76">
        <f t="shared" si="40"/>
        <v>49.011387190098283</v>
      </c>
      <c r="BL33" s="76">
        <f t="shared" si="40"/>
        <v>117.55299502671798</v>
      </c>
      <c r="BM33" s="76">
        <f t="shared" si="40"/>
        <v>-25.07713575753732</v>
      </c>
      <c r="BN33" s="76">
        <f t="shared" si="40"/>
        <v>-47.880331241500201</v>
      </c>
      <c r="BO33" s="76">
        <f t="shared" si="40"/>
        <v>17.626374680662718</v>
      </c>
      <c r="BP33" s="76">
        <f t="shared" si="40"/>
        <v>19.372515522563692</v>
      </c>
      <c r="BQ33" s="76">
        <f t="shared" si="40"/>
        <v>-96.899407564940105</v>
      </c>
      <c r="BR33" s="76">
        <f t="shared" si="40"/>
        <v>10.462458103025263</v>
      </c>
      <c r="BT33" s="64" t="s">
        <v>51</v>
      </c>
      <c r="BV33" s="76">
        <f t="shared" ref="BV33:CT33" si="41">(BV22-BV29)/1000</f>
        <v>-0.83014332823239234</v>
      </c>
      <c r="BW33" s="76">
        <f t="shared" si="41"/>
        <v>-5.1162627301807735</v>
      </c>
      <c r="BX33" s="76">
        <f t="shared" si="41"/>
        <v>41.612251457999392</v>
      </c>
      <c r="BY33" s="76">
        <f t="shared" si="41"/>
        <v>19.954211774401053</v>
      </c>
      <c r="BZ33" s="76">
        <f t="shared" si="41"/>
        <v>-41.785210963602466</v>
      </c>
      <c r="CA33" s="76">
        <f t="shared" si="41"/>
        <v>22.23984996249045</v>
      </c>
      <c r="CB33" s="76">
        <f t="shared" si="41"/>
        <v>37.279725756911127</v>
      </c>
      <c r="CC33" s="76">
        <f t="shared" si="41"/>
        <v>5.8239676807801768</v>
      </c>
      <c r="CD33" s="76">
        <f t="shared" si="41"/>
        <v>-29.095209202890889</v>
      </c>
      <c r="CE33" s="76">
        <f t="shared" si="41"/>
        <v>30.252057853975952</v>
      </c>
      <c r="CF33" s="76">
        <f t="shared" si="41"/>
        <v>-65.156367208361729</v>
      </c>
      <c r="CG33" s="76">
        <f t="shared" si="41"/>
        <v>3.1951960784309632</v>
      </c>
      <c r="CH33" s="76">
        <f t="shared" si="41"/>
        <v>69.519820904739817</v>
      </c>
      <c r="CI33" s="76">
        <f t="shared" si="41"/>
        <v>128.26783016217598</v>
      </c>
      <c r="CJ33" s="76">
        <f t="shared" si="41"/>
        <v>-13.349331313847964</v>
      </c>
      <c r="CK33" s="76">
        <f t="shared" si="41"/>
        <v>-2.3928688958100901</v>
      </c>
      <c r="CL33" s="76">
        <f t="shared" si="41"/>
        <v>24.473315004772061</v>
      </c>
      <c r="CM33" s="76">
        <f t="shared" si="41"/>
        <v>-32.096971303128583</v>
      </c>
      <c r="CN33" s="76">
        <f t="shared" si="41"/>
        <v>-71.344964570639718</v>
      </c>
      <c r="CO33" s="76">
        <f t="shared" si="41"/>
        <v>9.3376055098554165</v>
      </c>
      <c r="CP33" s="76">
        <f t="shared" si="41"/>
        <v>22.30942756539271</v>
      </c>
      <c r="CQ33" s="76">
        <f t="shared" si="41"/>
        <v>37.981778034102476</v>
      </c>
      <c r="CR33" s="76">
        <f t="shared" si="41"/>
        <v>-22.521894483450524</v>
      </c>
      <c r="CS33" s="76">
        <f t="shared" si="41"/>
        <v>83.011802380952076</v>
      </c>
      <c r="CT33" s="76">
        <f t="shared" si="41"/>
        <v>-6.5813137545247375</v>
      </c>
    </row>
    <row r="34" spans="1:98" s="76" customFormat="1" ht="25.5" x14ac:dyDescent="0.2">
      <c r="A34" s="64" t="s">
        <v>52</v>
      </c>
      <c r="S34" s="119">
        <f>AS33/0.94/0.944</f>
        <v>56.083022266431286</v>
      </c>
      <c r="T34" s="119">
        <f t="shared" ref="T34:AA34" si="42">AT33/0.94/0.944</f>
        <v>33.360055644865703</v>
      </c>
      <c r="U34" s="119">
        <f t="shared" si="42"/>
        <v>-45.649225782736458</v>
      </c>
      <c r="V34" s="119">
        <f t="shared" si="42"/>
        <v>43.399971837699646</v>
      </c>
      <c r="W34" s="119">
        <f t="shared" si="42"/>
        <v>53.810214094558695</v>
      </c>
      <c r="X34" s="119">
        <f t="shared" si="42"/>
        <v>26.066153859868443</v>
      </c>
      <c r="Y34" s="119">
        <f t="shared" si="42"/>
        <v>-20.642541523905894</v>
      </c>
      <c r="Z34" s="119">
        <f t="shared" si="42"/>
        <v>-10.93908401983458</v>
      </c>
      <c r="AA34" s="119">
        <f t="shared" si="42"/>
        <v>-102.69942567816882</v>
      </c>
      <c r="AQ34" s="64"/>
      <c r="BD34" s="64"/>
      <c r="BT34" s="64"/>
    </row>
    <row r="35" spans="1:98" s="76" customFormat="1" ht="25.5" x14ac:dyDescent="0.2">
      <c r="A35" s="64" t="s">
        <v>53</v>
      </c>
      <c r="X35" s="119">
        <f>BF33/0.944</f>
        <v>-32.051860471569782</v>
      </c>
      <c r="Y35" s="119">
        <f t="shared" ref="Y35:AJ35" si="43">BG33/0.944</f>
        <v>-25.548529909934366</v>
      </c>
      <c r="Z35" s="119">
        <f t="shared" si="43"/>
        <v>6.8463623874311041</v>
      </c>
      <c r="AA35" s="119">
        <f t="shared" si="43"/>
        <v>-77.819016511972066</v>
      </c>
      <c r="AB35" s="119">
        <f t="shared" si="43"/>
        <v>5.2356753284321735</v>
      </c>
      <c r="AC35" s="119">
        <f t="shared" si="43"/>
        <v>51.918842362392255</v>
      </c>
      <c r="AD35" s="119">
        <f t="shared" si="43"/>
        <v>124.52647778254024</v>
      </c>
      <c r="AE35" s="119">
        <f t="shared" si="43"/>
        <v>-26.56476245501835</v>
      </c>
      <c r="AF35" s="119">
        <f t="shared" si="43"/>
        <v>-50.720689874470551</v>
      </c>
      <c r="AG35" s="119">
        <f t="shared" si="43"/>
        <v>18.67200707697322</v>
      </c>
      <c r="AH35" s="119">
        <f t="shared" si="43"/>
        <v>20.521732545088657</v>
      </c>
      <c r="AI35" s="119">
        <f t="shared" si="43"/>
        <v>-102.64767750523316</v>
      </c>
      <c r="AJ35" s="119">
        <f t="shared" si="43"/>
        <v>11.083112397272524</v>
      </c>
      <c r="AQ35" s="64"/>
      <c r="BD35" s="64"/>
      <c r="BE35" s="71"/>
      <c r="BF35" s="71"/>
      <c r="BG35" s="71"/>
      <c r="BH35" s="71"/>
      <c r="BI35" s="71"/>
      <c r="BJ35" s="71"/>
      <c r="BK35" s="71"/>
      <c r="BL35" s="71"/>
      <c r="BM35" s="71"/>
      <c r="BN35" s="71"/>
      <c r="BT35" s="64"/>
    </row>
    <row r="36" spans="1:98" s="76" customFormat="1" ht="25.5" x14ac:dyDescent="0.2">
      <c r="A36" s="192" t="s">
        <v>141</v>
      </c>
      <c r="Q36" s="76">
        <f>BV33</f>
        <v>-0.83014332823239234</v>
      </c>
      <c r="R36" s="76">
        <f t="shared" ref="R36:AM36" si="44">BW33</f>
        <v>-5.1162627301807735</v>
      </c>
      <c r="S36" s="76">
        <f t="shared" si="44"/>
        <v>41.612251457999392</v>
      </c>
      <c r="T36" s="76">
        <f t="shared" si="44"/>
        <v>19.954211774401053</v>
      </c>
      <c r="U36" s="76">
        <f t="shared" si="44"/>
        <v>-41.785210963602466</v>
      </c>
      <c r="V36" s="76">
        <f t="shared" si="44"/>
        <v>22.23984996249045</v>
      </c>
      <c r="W36" s="76">
        <f t="shared" si="44"/>
        <v>37.279725756911127</v>
      </c>
      <c r="X36" s="119">
        <f t="shared" si="44"/>
        <v>5.8239676807801768</v>
      </c>
      <c r="Y36" s="119">
        <f t="shared" si="44"/>
        <v>-29.095209202890889</v>
      </c>
      <c r="Z36" s="119">
        <f t="shared" si="44"/>
        <v>30.252057853975952</v>
      </c>
      <c r="AA36" s="119">
        <f t="shared" si="44"/>
        <v>-65.156367208361729</v>
      </c>
      <c r="AB36" s="119">
        <f t="shared" si="44"/>
        <v>3.1951960784309632</v>
      </c>
      <c r="AC36" s="119">
        <f t="shared" si="44"/>
        <v>69.519820904739817</v>
      </c>
      <c r="AD36" s="119">
        <f t="shared" si="44"/>
        <v>128.26783016217598</v>
      </c>
      <c r="AE36" s="119">
        <f t="shared" si="44"/>
        <v>-13.349331313847964</v>
      </c>
      <c r="AF36" s="119">
        <f t="shared" si="44"/>
        <v>-2.3928688958100901</v>
      </c>
      <c r="AG36" s="119">
        <f t="shared" si="44"/>
        <v>24.473315004772061</v>
      </c>
      <c r="AH36" s="119">
        <f t="shared" si="44"/>
        <v>-32.096971303128583</v>
      </c>
      <c r="AI36" s="119">
        <f t="shared" si="44"/>
        <v>-71.344964570639718</v>
      </c>
      <c r="AJ36" s="119">
        <f t="shared" si="44"/>
        <v>9.3376055098554165</v>
      </c>
      <c r="AK36" s="76">
        <f t="shared" si="44"/>
        <v>22.30942756539271</v>
      </c>
      <c r="AL36" s="76">
        <f t="shared" si="44"/>
        <v>37.981778034102476</v>
      </c>
      <c r="AM36" s="76">
        <f t="shared" si="44"/>
        <v>-22.521894483450524</v>
      </c>
      <c r="AN36" s="76">
        <f t="shared" ref="AN36" si="45">CS33</f>
        <v>83.011802380952076</v>
      </c>
      <c r="AO36" s="76">
        <f t="shared" ref="AO36" si="46">CT33</f>
        <v>-6.5813137545247375</v>
      </c>
      <c r="AQ36" s="64"/>
      <c r="BD36" s="64"/>
      <c r="BE36" s="71"/>
      <c r="BF36" s="71"/>
      <c r="BG36" s="71"/>
      <c r="BH36" s="71"/>
      <c r="BI36" s="71"/>
      <c r="BJ36" s="71"/>
      <c r="BK36" s="71"/>
      <c r="BL36" s="71"/>
      <c r="BM36" s="71"/>
      <c r="BN36" s="71"/>
      <c r="BT36" s="64"/>
    </row>
    <row r="37" spans="1:98" s="76" customFormat="1" x14ac:dyDescent="0.15">
      <c r="A37" s="78" t="s">
        <v>142</v>
      </c>
      <c r="B37" s="120">
        <f>B38*0.947/0.988/0.94/0.944</f>
        <v>33.91742197389226</v>
      </c>
      <c r="C37" s="120">
        <f t="shared" ref="C37:T37" si="47">C38*0.947/0.988/0.94/0.944</f>
        <v>19.011039068168913</v>
      </c>
      <c r="D37" s="120">
        <f t="shared" si="47"/>
        <v>15.446469242887241</v>
      </c>
      <c r="E37" s="120">
        <f t="shared" si="47"/>
        <v>4.3206906973111154</v>
      </c>
      <c r="F37" s="120">
        <f t="shared" si="47"/>
        <v>3.3485352904161152</v>
      </c>
      <c r="G37" s="120">
        <f t="shared" si="47"/>
        <v>11.773882150172794</v>
      </c>
      <c r="H37" s="120">
        <f t="shared" si="47"/>
        <v>-18.578969998437799</v>
      </c>
      <c r="I37" s="120">
        <f t="shared" si="47"/>
        <v>-23.439747032912802</v>
      </c>
      <c r="J37" s="120">
        <f t="shared" si="47"/>
        <v>-36.833888194577263</v>
      </c>
      <c r="K37" s="120">
        <f t="shared" si="47"/>
        <v>-77.340363481868977</v>
      </c>
      <c r="L37" s="120">
        <f t="shared" si="47"/>
        <v>106.82907749101736</v>
      </c>
      <c r="M37" s="120">
        <f t="shared" si="47"/>
        <v>19.875177207631133</v>
      </c>
      <c r="N37" s="120">
        <f t="shared" si="47"/>
        <v>65.782515866561738</v>
      </c>
      <c r="O37" s="120">
        <f t="shared" si="47"/>
        <v>11.665864882740017</v>
      </c>
      <c r="P37" s="120">
        <f t="shared" si="47"/>
        <v>-8.6413813946222309</v>
      </c>
      <c r="Q37" s="120">
        <f t="shared" si="47"/>
        <v>-12.854054824500571</v>
      </c>
      <c r="R37" s="120">
        <f t="shared" si="47"/>
        <v>8.9654331969205661</v>
      </c>
      <c r="S37" s="120">
        <f t="shared" si="47"/>
        <v>55.628892727880626</v>
      </c>
      <c r="T37" s="120">
        <f t="shared" si="47"/>
        <v>36.617853659711713</v>
      </c>
      <c r="AJ37" s="118"/>
      <c r="AQ37" s="78"/>
      <c r="BD37" s="78"/>
      <c r="BE37" s="56"/>
      <c r="BF37" s="56"/>
      <c r="BG37" s="56"/>
      <c r="BH37" s="56"/>
      <c r="BI37" s="56"/>
      <c r="BJ37" s="56"/>
      <c r="BK37" s="56"/>
      <c r="BL37" s="56"/>
      <c r="BM37" s="56"/>
      <c r="BN37" s="56"/>
      <c r="BT37" s="78"/>
    </row>
    <row r="38" spans="1:98" s="71" customFormat="1" x14ac:dyDescent="0.15">
      <c r="A38" s="78" t="s">
        <v>54</v>
      </c>
      <c r="B38" s="120">
        <v>31.4</v>
      </c>
      <c r="C38" s="120">
        <v>17.600000000000001</v>
      </c>
      <c r="D38" s="120">
        <v>14.3</v>
      </c>
      <c r="E38" s="120">
        <v>4</v>
      </c>
      <c r="F38" s="120">
        <v>3.1</v>
      </c>
      <c r="G38" s="120">
        <v>10.9</v>
      </c>
      <c r="H38" s="120">
        <f>-17.2</f>
        <v>-17.2</v>
      </c>
      <c r="I38" s="120">
        <f>-21.7</f>
        <v>-21.7</v>
      </c>
      <c r="J38" s="120">
        <v>-34.1</v>
      </c>
      <c r="K38" s="120">
        <v>-71.599999999999994</v>
      </c>
      <c r="L38" s="120">
        <v>98.9</v>
      </c>
      <c r="M38" s="120">
        <v>18.399999999999999</v>
      </c>
      <c r="N38" s="120">
        <v>60.9</v>
      </c>
      <c r="O38" s="120">
        <v>10.8</v>
      </c>
      <c r="P38" s="120">
        <v>-8</v>
      </c>
      <c r="Q38" s="120">
        <v>-11.9</v>
      </c>
      <c r="R38" s="120">
        <v>8.3000000000000007</v>
      </c>
      <c r="S38" s="120">
        <v>51.5</v>
      </c>
      <c r="T38" s="120">
        <v>33.9</v>
      </c>
      <c r="AJ38" s="121"/>
      <c r="AQ38" s="73"/>
      <c r="BD38" s="73"/>
      <c r="BE38" s="54"/>
      <c r="BF38" s="54"/>
      <c r="BG38" s="54"/>
      <c r="BH38" s="54"/>
      <c r="BI38" s="54"/>
      <c r="BJ38" s="54"/>
      <c r="BK38" s="54"/>
      <c r="BL38" s="54"/>
      <c r="BM38" s="54"/>
      <c r="BN38" s="54"/>
      <c r="BT38" s="73"/>
    </row>
    <row r="39" spans="1:98" x14ac:dyDescent="0.15">
      <c r="A39" s="73"/>
      <c r="B39" s="71"/>
      <c r="C39" s="71"/>
      <c r="D39" s="71"/>
      <c r="E39" s="71"/>
      <c r="F39" s="71"/>
      <c r="G39" s="71"/>
      <c r="H39" s="71"/>
      <c r="I39" s="71"/>
      <c r="J39" s="71"/>
      <c r="K39" s="71"/>
      <c r="L39" s="71"/>
      <c r="M39" s="71"/>
      <c r="N39" s="71"/>
      <c r="O39" s="71"/>
      <c r="P39" s="71"/>
      <c r="Q39" s="71"/>
      <c r="R39" s="71"/>
      <c r="S39" s="71"/>
      <c r="T39" s="71"/>
      <c r="AJ39" s="54"/>
      <c r="AK39" s="71"/>
      <c r="AL39" s="71"/>
      <c r="AM39" s="71"/>
      <c r="AN39" s="71"/>
      <c r="AQ39" s="75" t="s">
        <v>55</v>
      </c>
      <c r="BB39" s="56" t="s">
        <v>56</v>
      </c>
      <c r="BD39" s="75" t="s">
        <v>55</v>
      </c>
      <c r="BT39" s="75" t="s">
        <v>55</v>
      </c>
    </row>
    <row r="40" spans="1:98" s="54" customFormat="1" x14ac:dyDescent="0.2">
      <c r="A40" s="75" t="s">
        <v>55</v>
      </c>
      <c r="B40" s="56"/>
      <c r="C40" s="56"/>
      <c r="D40" s="56"/>
      <c r="E40" s="56"/>
      <c r="F40" s="56"/>
      <c r="G40" s="56"/>
      <c r="H40" s="56"/>
      <c r="I40" s="56"/>
      <c r="J40" s="56"/>
      <c r="K40" s="56"/>
      <c r="L40" s="56"/>
      <c r="M40" s="56"/>
      <c r="N40" s="56"/>
      <c r="O40" s="56"/>
      <c r="P40" s="56"/>
      <c r="Q40" s="56"/>
      <c r="R40" s="56"/>
      <c r="S40" s="56"/>
      <c r="T40" s="56"/>
      <c r="AK40" s="56"/>
      <c r="AL40" s="56"/>
      <c r="AM40" s="56"/>
      <c r="AN40" s="56"/>
      <c r="AO40" s="53"/>
      <c r="AP40" s="53"/>
      <c r="AQ40" s="51"/>
      <c r="AR40" s="53">
        <v>1996</v>
      </c>
      <c r="AS40" s="53">
        <v>1997</v>
      </c>
      <c r="AT40" s="53">
        <v>1998</v>
      </c>
      <c r="AU40" s="53">
        <v>1999</v>
      </c>
      <c r="AV40" s="53">
        <v>2000</v>
      </c>
      <c r="AW40" s="53">
        <v>2001</v>
      </c>
      <c r="AX40" s="53">
        <v>2002</v>
      </c>
      <c r="AY40" s="53">
        <v>2003</v>
      </c>
      <c r="AZ40" s="53">
        <v>2004</v>
      </c>
      <c r="BA40" s="53">
        <v>2005</v>
      </c>
      <c r="BC40" s="53"/>
      <c r="BD40" s="51"/>
      <c r="BE40" s="53">
        <v>2001</v>
      </c>
      <c r="BF40" s="53">
        <v>2002</v>
      </c>
      <c r="BG40" s="53">
        <v>2003</v>
      </c>
      <c r="BH40" s="53">
        <v>2004</v>
      </c>
      <c r="BI40" s="53">
        <v>2005</v>
      </c>
      <c r="BJ40" s="53">
        <v>2006</v>
      </c>
      <c r="BK40" s="53">
        <v>2007</v>
      </c>
      <c r="BL40" s="53">
        <v>2008</v>
      </c>
      <c r="BM40" s="53">
        <v>2009</v>
      </c>
      <c r="BN40" s="53">
        <v>2010</v>
      </c>
      <c r="BO40" s="116">
        <v>2011</v>
      </c>
      <c r="BP40" s="116">
        <v>2012</v>
      </c>
      <c r="BQ40" s="116">
        <v>2013</v>
      </c>
      <c r="BR40" s="54">
        <v>2014</v>
      </c>
      <c r="BT40" s="51"/>
    </row>
    <row r="41" spans="1:98" ht="25.5" x14ac:dyDescent="0.2">
      <c r="A41" s="51"/>
      <c r="B41" s="52" t="s">
        <v>113</v>
      </c>
      <c r="C41" s="52">
        <v>1981</v>
      </c>
      <c r="D41" s="52">
        <v>1982</v>
      </c>
      <c r="E41" s="52">
        <v>1983</v>
      </c>
      <c r="F41" s="52">
        <v>1984</v>
      </c>
      <c r="G41" s="52">
        <v>1985</v>
      </c>
      <c r="H41" s="52">
        <v>1986</v>
      </c>
      <c r="I41" s="52">
        <v>1987</v>
      </c>
      <c r="J41" s="52">
        <v>1988</v>
      </c>
      <c r="K41" s="52">
        <v>1989</v>
      </c>
      <c r="L41" s="52">
        <v>1990</v>
      </c>
      <c r="M41" s="52">
        <v>1991</v>
      </c>
      <c r="N41" s="52">
        <v>1992</v>
      </c>
      <c r="O41" s="52">
        <v>1993</v>
      </c>
      <c r="P41" s="52">
        <v>1994</v>
      </c>
      <c r="Q41" s="52">
        <v>1995</v>
      </c>
      <c r="R41" s="52">
        <v>1996</v>
      </c>
      <c r="S41" s="52">
        <v>1997</v>
      </c>
      <c r="T41" s="52">
        <v>1998</v>
      </c>
      <c r="U41" s="52">
        <v>1999</v>
      </c>
      <c r="V41" s="52">
        <v>2000</v>
      </c>
      <c r="W41" s="52">
        <v>2001</v>
      </c>
      <c r="X41" s="52">
        <v>2002</v>
      </c>
      <c r="Y41" s="52">
        <v>2003</v>
      </c>
      <c r="Z41" s="52">
        <v>2004</v>
      </c>
      <c r="AA41" s="52">
        <v>2005</v>
      </c>
      <c r="AB41" s="52">
        <v>2006</v>
      </c>
      <c r="AC41" s="52">
        <v>2007</v>
      </c>
      <c r="AD41" s="52">
        <v>2008</v>
      </c>
      <c r="AE41" s="52">
        <v>2009</v>
      </c>
      <c r="AF41" s="52">
        <v>2010</v>
      </c>
      <c r="AG41" s="52">
        <v>2011</v>
      </c>
      <c r="AH41" s="52">
        <v>2012</v>
      </c>
      <c r="AI41" s="52">
        <v>2013</v>
      </c>
      <c r="AJ41" s="52">
        <v>2014</v>
      </c>
      <c r="AK41" s="52">
        <v>2015</v>
      </c>
      <c r="AL41" s="53">
        <v>2016</v>
      </c>
      <c r="AM41" s="53">
        <v>2017</v>
      </c>
      <c r="AN41" s="53">
        <v>2018</v>
      </c>
      <c r="AO41" s="194">
        <v>2019</v>
      </c>
      <c r="AP41" s="79"/>
      <c r="AQ41" s="64" t="s">
        <v>57</v>
      </c>
      <c r="AR41" s="79"/>
      <c r="AS41" s="79">
        <f t="shared" ref="AS41:BA41" si="48">(AS22-AS29)/AS4</f>
        <v>0.17987233366443819</v>
      </c>
      <c r="AT41" s="79">
        <f t="shared" si="48"/>
        <v>0.10813404612001082</v>
      </c>
      <c r="AU41" s="79">
        <f t="shared" si="48"/>
        <v>-0.14715525890586531</v>
      </c>
      <c r="AV41" s="79">
        <f t="shared" si="48"/>
        <v>0.1388401053787362</v>
      </c>
      <c r="AW41" s="79">
        <f t="shared" si="48"/>
        <v>0.16923455013303579</v>
      </c>
      <c r="AX41" s="79">
        <f t="shared" si="48"/>
        <v>8.1055429346596305E-2</v>
      </c>
      <c r="AY41" s="79">
        <f t="shared" si="48"/>
        <v>-6.3798707159042609E-2</v>
      </c>
      <c r="AZ41" s="79">
        <f t="shared" si="48"/>
        <v>-3.3168962502458516E-2</v>
      </c>
      <c r="BA41" s="79">
        <f t="shared" si="48"/>
        <v>-0.30475453184227924</v>
      </c>
      <c r="BB41" s="79">
        <f>AVERAGE(AS41:BA41)</f>
        <v>1.4251000470352394E-2</v>
      </c>
      <c r="BC41" s="79"/>
      <c r="BD41" s="64" t="s">
        <v>58</v>
      </c>
      <c r="BE41" s="79"/>
      <c r="BF41" s="79">
        <f t="shared" ref="BF41:BR41" si="49">(BF22-BF29)/BF4</f>
        <v>-9.1193601663825202E-2</v>
      </c>
      <c r="BG41" s="79">
        <f t="shared" si="49"/>
        <v>-7.2554894600147843E-2</v>
      </c>
      <c r="BH41" s="79">
        <f t="shared" si="49"/>
        <v>1.9238966041385339E-2</v>
      </c>
      <c r="BI41" s="79">
        <f t="shared" si="49"/>
        <v>-0.21480446721754395</v>
      </c>
      <c r="BJ41" s="79">
        <f t="shared" si="49"/>
        <v>1.4303103170345785E-2</v>
      </c>
      <c r="BK41" s="79">
        <f t="shared" si="49"/>
        <v>0.13991859908728835</v>
      </c>
      <c r="BL41" s="79">
        <f t="shared" si="49"/>
        <v>0.33616476238997017</v>
      </c>
      <c r="BM41" s="79">
        <f t="shared" si="49"/>
        <v>-7.1107063429434167E-2</v>
      </c>
      <c r="BN41" s="79">
        <f t="shared" si="49"/>
        <v>-0.12823277691299481</v>
      </c>
      <c r="BO41" s="79">
        <f t="shared" si="49"/>
        <v>5.6422271319632067E-2</v>
      </c>
      <c r="BP41" s="79">
        <f t="shared" si="49"/>
        <v>6.2566960104202721E-2</v>
      </c>
      <c r="BQ41" s="79">
        <f t="shared" si="49"/>
        <v>-0.30573236519492158</v>
      </c>
      <c r="BR41" s="79">
        <f t="shared" si="49"/>
        <v>3.2924875230188805E-2</v>
      </c>
      <c r="BT41" s="192" t="s">
        <v>140</v>
      </c>
      <c r="BV41" s="79">
        <f t="shared" ref="BV41:CT41" si="50">(BV22-BV29)/BV4</f>
        <v>-3.3023284856347952E-3</v>
      </c>
      <c r="BW41" s="79">
        <f t="shared" si="50"/>
        <v>-1.9953911812447871E-2</v>
      </c>
      <c r="BX41" s="79">
        <f t="shared" si="50"/>
        <v>0.16148464200447504</v>
      </c>
      <c r="BY41" s="79">
        <f t="shared" si="50"/>
        <v>7.8103159264000507E-2</v>
      </c>
      <c r="BZ41" s="79">
        <f t="shared" si="50"/>
        <v>-0.1621255606134604</v>
      </c>
      <c r="CA41" s="79">
        <f t="shared" si="50"/>
        <v>8.4844466883631342E-2</v>
      </c>
      <c r="CB41" s="79">
        <f t="shared" si="50"/>
        <v>0.13927588225187895</v>
      </c>
      <c r="CC41" s="79">
        <f t="shared" si="50"/>
        <v>2.1478937589144449E-2</v>
      </c>
      <c r="CD41" s="79">
        <f t="shared" si="50"/>
        <v>-0.10669147603569658</v>
      </c>
      <c r="CE41" s="79">
        <f t="shared" si="50"/>
        <v>0.10949428914316445</v>
      </c>
      <c r="CF41" s="79">
        <f t="shared" si="50"/>
        <v>-0.23238389913681962</v>
      </c>
      <c r="CG41" s="79">
        <f t="shared" si="50"/>
        <v>1.1296550481101068E-2</v>
      </c>
      <c r="CH41" s="79">
        <f t="shared" si="50"/>
        <v>0.24369287567249212</v>
      </c>
      <c r="CI41" s="79">
        <f t="shared" si="50"/>
        <v>0.45477952197824856</v>
      </c>
      <c r="CJ41" s="79">
        <f t="shared" si="50"/>
        <v>-4.783151452004409E-2</v>
      </c>
      <c r="CK41" s="79">
        <f t="shared" si="50"/>
        <v>-8.3799756321426399E-3</v>
      </c>
      <c r="CL41" s="79">
        <f t="shared" si="50"/>
        <v>8.6380390139066537E-2</v>
      </c>
      <c r="CM41" s="79">
        <f t="shared" si="50"/>
        <v>-0.11113464196959451</v>
      </c>
      <c r="CN41" s="79">
        <f t="shared" si="50"/>
        <v>-0.24056160178173827</v>
      </c>
      <c r="CO41" s="79">
        <f t="shared" si="50"/>
        <v>3.1733828167308249E-2</v>
      </c>
      <c r="CP41" s="79">
        <f t="shared" si="50"/>
        <v>7.6087532461297736E-2</v>
      </c>
      <c r="CQ41" s="79">
        <f t="shared" si="50"/>
        <v>0.13035690196166239</v>
      </c>
      <c r="CR41" s="79">
        <f t="shared" si="50"/>
        <v>-7.6452127014763394E-2</v>
      </c>
      <c r="CS41" s="79">
        <f t="shared" si="50"/>
        <v>0.28070164360079131</v>
      </c>
      <c r="CT41" s="79">
        <f t="shared" si="50"/>
        <v>-2.2341686075412807E-2</v>
      </c>
    </row>
    <row r="42" spans="1:98" ht="25.5" x14ac:dyDescent="0.2">
      <c r="A42" s="64" t="s">
        <v>59</v>
      </c>
      <c r="C42" s="113">
        <f t="shared" ref="C42:T42" si="51">(C22-C29)/C4</f>
        <v>0.12833870562854657</v>
      </c>
      <c r="D42" s="113">
        <f t="shared" si="51"/>
        <v>6.804033394481801E-2</v>
      </c>
      <c r="E42" s="113">
        <f t="shared" si="51"/>
        <v>2.6289637806986441E-2</v>
      </c>
      <c r="F42" s="113">
        <f t="shared" si="51"/>
        <v>6.4534158308203401E-2</v>
      </c>
      <c r="G42" s="113">
        <f t="shared" si="51"/>
        <v>4.6786208185950022E-2</v>
      </c>
      <c r="H42" s="113">
        <f t="shared" si="51"/>
        <v>-0.15979582904221151</v>
      </c>
      <c r="I42" s="113">
        <f t="shared" si="51"/>
        <v>-8.2143476471736046E-2</v>
      </c>
      <c r="J42" s="113">
        <f t="shared" si="51"/>
        <v>-0.22255430636986268</v>
      </c>
      <c r="K42" s="113">
        <f t="shared" si="51"/>
        <v>-0.14846394559549581</v>
      </c>
      <c r="L42" s="113">
        <f t="shared" si="51"/>
        <v>0.5960354149460817</v>
      </c>
      <c r="M42" s="113">
        <f t="shared" si="51"/>
        <v>0.17910441129585444</v>
      </c>
      <c r="N42" s="113">
        <f t="shared" si="51"/>
        <v>0.15294052818907838</v>
      </c>
      <c r="O42" s="113">
        <f t="shared" si="51"/>
        <v>3.459989970402054E-2</v>
      </c>
      <c r="P42" s="113">
        <f t="shared" si="51"/>
        <v>-0.12513479130616442</v>
      </c>
      <c r="Q42" s="113">
        <f t="shared" si="51"/>
        <v>3.5006912779511894E-2</v>
      </c>
      <c r="R42" s="113">
        <f t="shared" si="51"/>
        <v>-5.6674328234926089E-2</v>
      </c>
      <c r="S42" s="113">
        <f t="shared" si="51"/>
        <v>9.3674195922904407E-2</v>
      </c>
      <c r="T42" s="113">
        <f t="shared" si="51"/>
        <v>0.17710435207344449</v>
      </c>
      <c r="U42" s="79"/>
      <c r="V42" s="79"/>
      <c r="W42" s="79"/>
      <c r="X42" s="79"/>
      <c r="Y42" s="79"/>
      <c r="Z42" s="79"/>
      <c r="AA42" s="79"/>
      <c r="AB42" s="79"/>
      <c r="AC42" s="79"/>
      <c r="AD42" s="79"/>
      <c r="AE42" s="79"/>
      <c r="AF42" s="79"/>
      <c r="AG42" s="79"/>
      <c r="AH42" s="79"/>
      <c r="AI42" s="79"/>
      <c r="AJ42" s="122"/>
      <c r="AK42" s="79"/>
      <c r="AL42" s="79"/>
      <c r="AM42" s="79"/>
      <c r="AN42" s="79"/>
      <c r="AO42" s="79"/>
      <c r="AP42" s="79"/>
      <c r="AQ42" s="64"/>
      <c r="AR42" s="79"/>
      <c r="AS42" s="79"/>
      <c r="AT42" s="79"/>
      <c r="AU42" s="79"/>
      <c r="AV42" s="79"/>
      <c r="AW42" s="79"/>
      <c r="AX42" s="79"/>
      <c r="AY42" s="79"/>
      <c r="AZ42" s="79"/>
      <c r="BA42" s="79"/>
      <c r="BC42" s="79"/>
      <c r="BD42" s="64"/>
      <c r="BT42" s="64"/>
    </row>
    <row r="43" spans="1:98" ht="25.5" x14ac:dyDescent="0.2">
      <c r="A43" s="64" t="s">
        <v>60</v>
      </c>
      <c r="B43" s="79"/>
      <c r="C43" s="79"/>
      <c r="D43" s="79"/>
      <c r="E43" s="79"/>
      <c r="F43" s="79"/>
      <c r="G43" s="79"/>
      <c r="H43" s="79"/>
      <c r="I43" s="79"/>
      <c r="J43" s="79"/>
      <c r="K43" s="79"/>
      <c r="L43" s="79"/>
      <c r="M43" s="79"/>
      <c r="N43" s="79"/>
      <c r="O43" s="79"/>
      <c r="P43" s="79"/>
      <c r="Q43" s="79"/>
      <c r="R43" s="79"/>
      <c r="S43" s="113">
        <f>AS41</f>
        <v>0.17987233366443819</v>
      </c>
      <c r="T43" s="113">
        <f t="shared" ref="T43:AA43" si="52">AT41</f>
        <v>0.10813404612001082</v>
      </c>
      <c r="U43" s="113">
        <f t="shared" si="52"/>
        <v>-0.14715525890586531</v>
      </c>
      <c r="V43" s="113">
        <f t="shared" si="52"/>
        <v>0.1388401053787362</v>
      </c>
      <c r="W43" s="113">
        <f t="shared" si="52"/>
        <v>0.16923455013303579</v>
      </c>
      <c r="X43" s="113">
        <f t="shared" si="52"/>
        <v>8.1055429346596305E-2</v>
      </c>
      <c r="Y43" s="113">
        <f t="shared" si="52"/>
        <v>-6.3798707159042609E-2</v>
      </c>
      <c r="Z43" s="113">
        <f t="shared" si="52"/>
        <v>-3.3168962502458516E-2</v>
      </c>
      <c r="AA43" s="113">
        <f t="shared" si="52"/>
        <v>-0.30475453184227924</v>
      </c>
      <c r="AB43" s="79"/>
      <c r="AC43" s="79"/>
      <c r="AD43" s="79"/>
      <c r="AE43" s="79"/>
      <c r="AF43" s="79"/>
      <c r="AG43" s="79"/>
      <c r="AH43" s="79"/>
      <c r="AI43" s="79"/>
      <c r="AJ43" s="122"/>
      <c r="AK43" s="79"/>
      <c r="AL43" s="79"/>
      <c r="AM43" s="79"/>
      <c r="AN43" s="79"/>
      <c r="AO43" s="79"/>
      <c r="AP43" s="79"/>
      <c r="AQ43" s="64"/>
      <c r="AR43" s="79"/>
      <c r="AS43" s="79"/>
      <c r="AT43" s="79"/>
      <c r="AU43" s="79"/>
      <c r="AV43" s="79"/>
      <c r="AW43" s="79"/>
      <c r="AX43" s="79"/>
      <c r="AY43" s="79"/>
      <c r="AZ43" s="79"/>
      <c r="BA43" s="79"/>
      <c r="BC43" s="79"/>
      <c r="BD43" s="64"/>
      <c r="BT43" s="64"/>
    </row>
    <row r="44" spans="1:98" ht="25.5" x14ac:dyDescent="0.2">
      <c r="A44" s="64" t="s">
        <v>61</v>
      </c>
      <c r="B44" s="79"/>
      <c r="C44" s="79"/>
      <c r="D44" s="79"/>
      <c r="E44" s="79"/>
      <c r="F44" s="79"/>
      <c r="G44" s="79"/>
      <c r="H44" s="79"/>
      <c r="I44" s="79"/>
      <c r="J44" s="79"/>
      <c r="K44" s="79"/>
      <c r="L44" s="79"/>
      <c r="M44" s="79"/>
      <c r="N44" s="79"/>
      <c r="O44" s="79"/>
      <c r="P44" s="79"/>
      <c r="Q44" s="79"/>
      <c r="R44" s="79"/>
      <c r="S44" s="79"/>
      <c r="T44" s="79"/>
      <c r="U44" s="79"/>
      <c r="V44" s="79"/>
      <c r="W44" s="79"/>
      <c r="X44" s="115">
        <f>BF41</f>
        <v>-9.1193601663825202E-2</v>
      </c>
      <c r="Y44" s="115">
        <f t="shared" ref="Y44:AF44" si="53">BG41</f>
        <v>-7.2554894600147843E-2</v>
      </c>
      <c r="Z44" s="115">
        <f t="shared" si="53"/>
        <v>1.9238966041385339E-2</v>
      </c>
      <c r="AA44" s="115">
        <f t="shared" si="53"/>
        <v>-0.21480446721754395</v>
      </c>
      <c r="AB44" s="115">
        <f t="shared" si="53"/>
        <v>1.4303103170345785E-2</v>
      </c>
      <c r="AC44" s="115">
        <f t="shared" si="53"/>
        <v>0.13991859908728835</v>
      </c>
      <c r="AD44" s="115">
        <f t="shared" si="53"/>
        <v>0.33616476238997017</v>
      </c>
      <c r="AE44" s="115">
        <f t="shared" si="53"/>
        <v>-7.1107063429434167E-2</v>
      </c>
      <c r="AF44" s="115">
        <f t="shared" si="53"/>
        <v>-0.12823277691299481</v>
      </c>
      <c r="AG44" s="115">
        <f>BO41</f>
        <v>5.6422271319632067E-2</v>
      </c>
      <c r="AH44" s="115">
        <f>BP41</f>
        <v>6.2566960104202721E-2</v>
      </c>
      <c r="AI44" s="115">
        <f>BQ41</f>
        <v>-0.30573236519492158</v>
      </c>
      <c r="AJ44" s="115">
        <f>BR41</f>
        <v>3.2924875230188805E-2</v>
      </c>
      <c r="AK44" s="79"/>
      <c r="AL44" s="79"/>
      <c r="AM44" s="79"/>
      <c r="AN44" s="79"/>
      <c r="AO44" s="79"/>
      <c r="AP44" s="79"/>
      <c r="AR44" s="79"/>
      <c r="AS44" s="79"/>
      <c r="AT44" s="79"/>
      <c r="AU44" s="79"/>
      <c r="AV44" s="79"/>
      <c r="AW44" s="79"/>
      <c r="AX44" s="79"/>
      <c r="AY44" s="79"/>
      <c r="AZ44" s="79"/>
      <c r="BA44" s="79"/>
      <c r="BC44" s="79"/>
    </row>
    <row r="45" spans="1:98" ht="25.5" x14ac:dyDescent="0.2">
      <c r="A45" s="192" t="s">
        <v>143</v>
      </c>
      <c r="B45" s="79"/>
      <c r="C45" s="79"/>
      <c r="D45" s="79"/>
      <c r="E45" s="79"/>
      <c r="F45" s="79"/>
      <c r="G45" s="79"/>
      <c r="H45" s="79"/>
      <c r="I45" s="79"/>
      <c r="J45" s="79"/>
      <c r="K45" s="79"/>
      <c r="L45" s="79"/>
      <c r="M45" s="79"/>
      <c r="N45" s="79"/>
      <c r="O45" s="79"/>
      <c r="P45" s="79"/>
      <c r="Q45" s="79">
        <f>BV41</f>
        <v>-3.3023284856347952E-3</v>
      </c>
      <c r="R45" s="79">
        <f t="shared" ref="R45:AM45" si="54">BW41</f>
        <v>-1.9953911812447871E-2</v>
      </c>
      <c r="S45" s="79">
        <f t="shared" si="54"/>
        <v>0.16148464200447504</v>
      </c>
      <c r="T45" s="79">
        <f t="shared" si="54"/>
        <v>7.8103159264000507E-2</v>
      </c>
      <c r="U45" s="79">
        <f t="shared" si="54"/>
        <v>-0.1621255606134604</v>
      </c>
      <c r="V45" s="79">
        <f t="shared" si="54"/>
        <v>8.4844466883631342E-2</v>
      </c>
      <c r="W45" s="79">
        <f t="shared" si="54"/>
        <v>0.13927588225187895</v>
      </c>
      <c r="X45" s="79">
        <f t="shared" si="54"/>
        <v>2.1478937589144449E-2</v>
      </c>
      <c r="Y45" s="79">
        <f t="shared" si="54"/>
        <v>-0.10669147603569658</v>
      </c>
      <c r="Z45" s="79">
        <f t="shared" si="54"/>
        <v>0.10949428914316445</v>
      </c>
      <c r="AA45" s="79">
        <f t="shared" si="54"/>
        <v>-0.23238389913681962</v>
      </c>
      <c r="AB45" s="79">
        <f t="shared" si="54"/>
        <v>1.1296550481101068E-2</v>
      </c>
      <c r="AC45" s="79">
        <f t="shared" si="54"/>
        <v>0.24369287567249212</v>
      </c>
      <c r="AD45" s="79">
        <f t="shared" si="54"/>
        <v>0.45477952197824856</v>
      </c>
      <c r="AE45" s="79">
        <f t="shared" si="54"/>
        <v>-4.783151452004409E-2</v>
      </c>
      <c r="AF45" s="79">
        <f t="shared" si="54"/>
        <v>-8.3799756321426399E-3</v>
      </c>
      <c r="AG45" s="79">
        <f t="shared" si="54"/>
        <v>8.6380390139066537E-2</v>
      </c>
      <c r="AH45" s="79">
        <f t="shared" si="54"/>
        <v>-0.11113464196959451</v>
      </c>
      <c r="AI45" s="79">
        <f t="shared" si="54"/>
        <v>-0.24056160178173827</v>
      </c>
      <c r="AJ45" s="79">
        <f t="shared" si="54"/>
        <v>3.1733828167308249E-2</v>
      </c>
      <c r="AK45" s="79">
        <f t="shared" si="54"/>
        <v>7.6087532461297736E-2</v>
      </c>
      <c r="AL45" s="79">
        <f t="shared" si="54"/>
        <v>0.13035690196166239</v>
      </c>
      <c r="AM45" s="79">
        <f t="shared" si="54"/>
        <v>-7.6452127014763394E-2</v>
      </c>
      <c r="AN45" s="79">
        <f t="shared" ref="AN45" si="55">CS41</f>
        <v>0.28070164360079131</v>
      </c>
      <c r="AO45" s="79">
        <f t="shared" ref="AO45" si="56">CT41</f>
        <v>-2.2341686075412807E-2</v>
      </c>
      <c r="AP45" s="79"/>
      <c r="AR45" s="79"/>
      <c r="AS45" s="79"/>
      <c r="AT45" s="79"/>
      <c r="AU45" s="79"/>
      <c r="AV45" s="79"/>
      <c r="AW45" s="79"/>
      <c r="AX45" s="79"/>
      <c r="AY45" s="79"/>
      <c r="AZ45" s="79"/>
      <c r="BA45" s="79"/>
      <c r="BC45" s="79"/>
    </row>
    <row r="46" spans="1:98" ht="24.75" x14ac:dyDescent="0.2">
      <c r="A46" s="80" t="s">
        <v>62</v>
      </c>
      <c r="B46" s="114">
        <v>0.18157804039128334</v>
      </c>
      <c r="C46" s="114">
        <v>0.10030090270812438</v>
      </c>
      <c r="D46" s="114">
        <v>7.809176492303592E-2</v>
      </c>
      <c r="E46" s="114">
        <v>2.1137928683799313E-2</v>
      </c>
      <c r="F46" s="114">
        <v>1.5962891940490338E-2</v>
      </c>
      <c r="G46" s="114">
        <v>5.4325723080358213E-2</v>
      </c>
      <c r="H46" s="114">
        <v>-8.2824149403208674E-2</v>
      </c>
      <c r="I46" s="114">
        <v>-0.10027119430385684</v>
      </c>
      <c r="J46" s="114">
        <v>-0.14965336156120493</v>
      </c>
      <c r="K46" s="114">
        <v>-0.29995496486211914</v>
      </c>
      <c r="L46" s="114">
        <v>0.39696731421708936</v>
      </c>
      <c r="M46" s="114">
        <v>7.2041088478202481E-2</v>
      </c>
      <c r="N46" s="114">
        <v>0.23359503136847565</v>
      </c>
      <c r="O46" s="114">
        <v>4.0948814361204178E-2</v>
      </c>
      <c r="P46" s="114">
        <v>-2.9761838329229923E-2</v>
      </c>
      <c r="Q46" s="114">
        <v>-4.3372341712821151E-2</v>
      </c>
      <c r="R46" s="114">
        <v>2.9388655766426044E-2</v>
      </c>
      <c r="S46" s="114">
        <v>0.18149875682162198</v>
      </c>
      <c r="T46" s="114">
        <v>0.12012697314754639</v>
      </c>
      <c r="U46" s="79"/>
      <c r="V46" s="79"/>
      <c r="W46" s="79"/>
      <c r="X46" s="79"/>
      <c r="Y46" s="79"/>
      <c r="Z46" s="79"/>
      <c r="AA46" s="79"/>
      <c r="AB46" s="79"/>
      <c r="AC46" s="79"/>
      <c r="AD46" s="79"/>
      <c r="AE46" s="79"/>
      <c r="AF46" s="79"/>
      <c r="AG46" s="79"/>
      <c r="AH46" s="79"/>
      <c r="AI46" s="79"/>
      <c r="AJ46" s="79"/>
      <c r="AK46" s="79"/>
      <c r="AL46" s="79"/>
      <c r="AM46" s="79"/>
      <c r="AN46" s="79"/>
      <c r="AO46" s="79"/>
      <c r="AP46" s="79"/>
      <c r="AQ46" s="64"/>
      <c r="AR46" s="79"/>
      <c r="AS46" s="79"/>
      <c r="AT46" s="79"/>
      <c r="AU46" s="79"/>
      <c r="AV46" s="79"/>
      <c r="AW46" s="79"/>
      <c r="AX46" s="79"/>
      <c r="AY46" s="79"/>
      <c r="AZ46" s="79"/>
      <c r="BA46" s="79"/>
      <c r="BC46" s="79"/>
      <c r="BD46" s="64"/>
      <c r="BE46" s="81"/>
      <c r="BF46" s="81"/>
      <c r="BG46" s="81"/>
      <c r="BH46" s="81"/>
      <c r="BI46" s="81"/>
      <c r="BJ46" s="81"/>
      <c r="BK46" s="81"/>
      <c r="BL46" s="81"/>
      <c r="BM46" s="81"/>
      <c r="BN46" s="81"/>
      <c r="BT46" s="64"/>
    </row>
    <row r="47" spans="1:98" x14ac:dyDescent="0.2">
      <c r="A47" s="64"/>
      <c r="B47" s="79"/>
      <c r="C47" s="79"/>
      <c r="D47" s="79"/>
      <c r="E47" s="79"/>
      <c r="F47" s="79"/>
      <c r="G47" s="79"/>
      <c r="H47" s="79"/>
      <c r="I47" s="79"/>
      <c r="J47" s="79"/>
      <c r="K47" s="79"/>
      <c r="L47" s="79"/>
      <c r="M47" s="79"/>
      <c r="N47" s="79"/>
      <c r="O47" s="79"/>
      <c r="P47" s="79"/>
      <c r="Q47" s="79"/>
      <c r="R47" s="79"/>
      <c r="S47" s="79"/>
      <c r="T47" s="79"/>
      <c r="AK47" s="79"/>
      <c r="AL47" s="79"/>
      <c r="AM47" s="79"/>
      <c r="AN47" s="79"/>
      <c r="AQ47" s="75" t="s">
        <v>63</v>
      </c>
      <c r="BD47" s="75" t="s">
        <v>63</v>
      </c>
      <c r="BT47" s="75" t="s">
        <v>63</v>
      </c>
    </row>
    <row r="48" spans="1:98" s="82" customFormat="1" ht="25.5" x14ac:dyDescent="0.15">
      <c r="A48" s="75" t="s">
        <v>117</v>
      </c>
      <c r="B48" s="117"/>
      <c r="C48" s="117"/>
      <c r="D48" s="117"/>
      <c r="E48" s="117"/>
      <c r="F48" s="117"/>
      <c r="G48" s="117"/>
      <c r="H48" s="117"/>
      <c r="I48" s="117"/>
      <c r="J48" s="117"/>
      <c r="K48" s="117"/>
      <c r="L48" s="117"/>
      <c r="M48" s="117"/>
      <c r="N48" s="117"/>
      <c r="O48" s="117"/>
      <c r="P48" s="117"/>
      <c r="Q48" s="117"/>
      <c r="R48" s="117"/>
      <c r="S48" s="117"/>
      <c r="T48" s="117"/>
      <c r="U48" s="182">
        <v>99.7</v>
      </c>
      <c r="V48" s="182">
        <v>98.5</v>
      </c>
      <c r="W48" s="81">
        <f>W49*0.985</f>
        <v>95.742000000000004</v>
      </c>
      <c r="X48" s="81">
        <f>X49*0.985</f>
        <v>94.658499999999989</v>
      </c>
      <c r="Y48" s="81">
        <f>Y49*0.985</f>
        <v>93.082499999999996</v>
      </c>
      <c r="Z48" s="81"/>
      <c r="AA48" s="81"/>
      <c r="AK48" s="117"/>
      <c r="AL48" s="117"/>
      <c r="AM48" s="117"/>
      <c r="AN48" s="117"/>
      <c r="AQ48" s="130" t="s">
        <v>118</v>
      </c>
      <c r="AR48" s="82">
        <v>99.5</v>
      </c>
      <c r="AS48" s="82">
        <v>101</v>
      </c>
      <c r="AT48" s="82">
        <v>101.2</v>
      </c>
      <c r="AU48" s="82">
        <v>101</v>
      </c>
      <c r="AV48" s="82">
        <v>100</v>
      </c>
      <c r="AW48" s="82">
        <v>98.8</v>
      </c>
      <c r="AX48" s="82">
        <v>97.3</v>
      </c>
      <c r="AY48" s="82">
        <v>96.1</v>
      </c>
      <c r="AZ48" s="82">
        <v>95.1</v>
      </c>
      <c r="BA48" s="82">
        <v>93.7</v>
      </c>
      <c r="BD48" s="130" t="s">
        <v>119</v>
      </c>
      <c r="BE48" s="60">
        <v>103.5</v>
      </c>
      <c r="BF48" s="60">
        <v>102.1</v>
      </c>
      <c r="BG48" s="60">
        <v>101.4</v>
      </c>
      <c r="BH48" s="60">
        <v>100.8</v>
      </c>
      <c r="BI48" s="60">
        <v>100</v>
      </c>
      <c r="BJ48" s="60">
        <v>99.6</v>
      </c>
      <c r="BK48" s="60">
        <v>98.7</v>
      </c>
      <c r="BL48" s="60">
        <v>98.5</v>
      </c>
      <c r="BM48" s="60">
        <v>95.4</v>
      </c>
      <c r="BN48" s="60">
        <v>91.1</v>
      </c>
      <c r="BO48" s="117">
        <v>88.9</v>
      </c>
      <c r="BP48" s="117">
        <v>90.8</v>
      </c>
      <c r="BQ48" s="117">
        <v>89.9</v>
      </c>
      <c r="BR48" s="82">
        <v>90.7</v>
      </c>
      <c r="BT48" s="191" t="s">
        <v>139</v>
      </c>
      <c r="BU48" s="82">
        <v>107.9</v>
      </c>
      <c r="BV48" s="82">
        <v>107.5</v>
      </c>
      <c r="BW48" s="82">
        <v>107.6</v>
      </c>
      <c r="BX48" s="82">
        <v>109</v>
      </c>
      <c r="BY48" s="82">
        <v>109.1</v>
      </c>
      <c r="BZ48" s="82">
        <v>108.5</v>
      </c>
      <c r="CA48" s="82">
        <v>107.5</v>
      </c>
      <c r="CB48" s="82">
        <v>106</v>
      </c>
      <c r="CC48" s="82">
        <v>104.5</v>
      </c>
      <c r="CD48" s="82">
        <v>103.4</v>
      </c>
      <c r="CE48" s="82">
        <v>102.8</v>
      </c>
      <c r="CF48" s="82">
        <v>102</v>
      </c>
      <c r="CG48" s="82">
        <v>102</v>
      </c>
      <c r="CH48" s="82">
        <v>101.6</v>
      </c>
      <c r="CI48" s="82">
        <v>102.3</v>
      </c>
      <c r="CJ48" s="82">
        <v>100.1</v>
      </c>
      <c r="CK48" s="82">
        <v>98.6</v>
      </c>
      <c r="CL48" s="82">
        <v>98.2</v>
      </c>
      <c r="CM48" s="82">
        <v>97.6</v>
      </c>
      <c r="CN48" s="82">
        <v>97.4</v>
      </c>
      <c r="CO48" s="82">
        <v>99.4</v>
      </c>
      <c r="CP48" s="82">
        <v>100</v>
      </c>
      <c r="CQ48" s="82">
        <v>99.7</v>
      </c>
      <c r="CR48" s="82">
        <v>100</v>
      </c>
      <c r="CS48" s="82">
        <v>100.8</v>
      </c>
      <c r="CT48" s="82">
        <v>101.3</v>
      </c>
    </row>
    <row r="49" spans="1:41" ht="25.5" x14ac:dyDescent="0.15">
      <c r="A49" s="83" t="s">
        <v>64</v>
      </c>
      <c r="B49" s="81">
        <v>76.5</v>
      </c>
      <c r="C49" s="81">
        <v>80.2</v>
      </c>
      <c r="D49" s="81">
        <v>82.4</v>
      </c>
      <c r="E49" s="81">
        <v>84.4</v>
      </c>
      <c r="F49" s="81">
        <v>86.7</v>
      </c>
      <c r="G49" s="81">
        <v>88.3</v>
      </c>
      <c r="H49" s="81">
        <v>89</v>
      </c>
      <c r="I49" s="81">
        <v>89.5</v>
      </c>
      <c r="J49" s="81">
        <v>90.2</v>
      </c>
      <c r="K49" s="81">
        <v>92.2</v>
      </c>
      <c r="L49" s="170">
        <v>94.7</v>
      </c>
      <c r="M49" s="81">
        <v>97.3</v>
      </c>
      <c r="N49" s="81">
        <v>98.8</v>
      </c>
      <c r="O49" s="81">
        <v>99.8</v>
      </c>
      <c r="P49" s="81">
        <v>100.3</v>
      </c>
      <c r="Q49" s="81">
        <v>100</v>
      </c>
      <c r="R49" s="81">
        <v>99.9</v>
      </c>
      <c r="S49" s="81">
        <v>100.9</v>
      </c>
      <c r="T49" s="81">
        <v>100.7</v>
      </c>
      <c r="U49" s="76">
        <v>100</v>
      </c>
      <c r="V49" s="171">
        <v>98.8</v>
      </c>
      <c r="W49" s="76">
        <v>97.2</v>
      </c>
      <c r="X49" s="76">
        <v>96.1</v>
      </c>
      <c r="Y49" s="76">
        <v>94.5</v>
      </c>
      <c r="Z49" s="118"/>
      <c r="AA49" s="183"/>
      <c r="AB49" s="76"/>
      <c r="AC49" s="76"/>
      <c r="AD49" s="76"/>
      <c r="AE49" s="76"/>
      <c r="AF49" s="76"/>
      <c r="AG49" s="76"/>
      <c r="AH49" s="76"/>
      <c r="AI49" s="76"/>
      <c r="AJ49" s="76"/>
      <c r="AK49" s="81"/>
      <c r="AL49" s="81"/>
      <c r="AM49" s="81"/>
      <c r="AN49" s="81"/>
    </row>
    <row r="50" spans="1:41" ht="25.5" x14ac:dyDescent="0.15">
      <c r="A50" s="84" t="s">
        <v>65</v>
      </c>
      <c r="Q50" s="80"/>
      <c r="R50" s="76">
        <v>99.5</v>
      </c>
      <c r="S50" s="76">
        <v>101.1</v>
      </c>
      <c r="T50" s="76">
        <v>101.4</v>
      </c>
      <c r="U50" s="76">
        <v>101</v>
      </c>
      <c r="V50" s="184">
        <v>100</v>
      </c>
      <c r="W50" s="76">
        <v>98.9</v>
      </c>
      <c r="X50" s="76">
        <v>97.5</v>
      </c>
      <c r="Y50" s="76">
        <v>96.3</v>
      </c>
      <c r="Z50" s="76">
        <v>95.3</v>
      </c>
      <c r="AA50" s="171">
        <v>94</v>
      </c>
      <c r="AB50" s="76"/>
      <c r="AC50" s="76"/>
      <c r="AD50" s="76"/>
      <c r="AE50" s="76"/>
      <c r="AF50" s="76"/>
      <c r="AG50" s="183"/>
      <c r="AH50" s="76"/>
      <c r="AI50" s="76"/>
      <c r="AJ50" s="76"/>
    </row>
    <row r="51" spans="1:41" ht="25.5" x14ac:dyDescent="0.15">
      <c r="A51" s="84" t="s">
        <v>66</v>
      </c>
      <c r="P51" s="56">
        <v>105.6</v>
      </c>
      <c r="Q51" s="56">
        <v>105.3</v>
      </c>
      <c r="R51" s="76">
        <v>105.3</v>
      </c>
      <c r="S51" s="76">
        <v>106.6</v>
      </c>
      <c r="T51" s="76">
        <v>106.5</v>
      </c>
      <c r="U51" s="56">
        <v>105.7</v>
      </c>
      <c r="V51" s="184">
        <v>105</v>
      </c>
      <c r="W51" s="82">
        <v>104</v>
      </c>
      <c r="X51" s="82">
        <v>102.5</v>
      </c>
      <c r="Y51" s="82">
        <v>101.4</v>
      </c>
      <c r="Z51" s="82">
        <v>100.6</v>
      </c>
      <c r="AA51" s="82">
        <v>100</v>
      </c>
      <c r="AB51" s="82">
        <v>99.7</v>
      </c>
      <c r="AC51" s="82">
        <v>99</v>
      </c>
      <c r="AD51" s="82">
        <v>99.2</v>
      </c>
      <c r="AE51" s="82">
        <v>96.8</v>
      </c>
      <c r="AF51" s="82">
        <v>95.2</v>
      </c>
      <c r="AG51" s="170">
        <v>94.4</v>
      </c>
      <c r="AH51" s="82">
        <v>93.5</v>
      </c>
      <c r="AI51" s="82">
        <v>93.3</v>
      </c>
      <c r="AJ51" s="82">
        <v>95.2</v>
      </c>
      <c r="AK51" s="82"/>
      <c r="AL51" s="82"/>
    </row>
    <row r="52" spans="1:41" ht="25.5" x14ac:dyDescent="0.15">
      <c r="A52" s="193" t="s">
        <v>144</v>
      </c>
      <c r="P52" s="82">
        <v>107.9</v>
      </c>
      <c r="Q52" s="82">
        <v>107.5</v>
      </c>
      <c r="R52" s="82">
        <v>107.6</v>
      </c>
      <c r="S52" s="82">
        <v>109</v>
      </c>
      <c r="T52" s="82">
        <v>109.1</v>
      </c>
      <c r="U52" s="82">
        <v>108.5</v>
      </c>
      <c r="V52" s="82">
        <v>107.5</v>
      </c>
      <c r="W52" s="82">
        <v>106</v>
      </c>
      <c r="X52" s="82">
        <v>104.5</v>
      </c>
      <c r="Y52" s="82">
        <v>103.4</v>
      </c>
      <c r="Z52" s="82">
        <v>102.8</v>
      </c>
      <c r="AA52" s="82">
        <v>102</v>
      </c>
      <c r="AB52" s="82">
        <v>102</v>
      </c>
      <c r="AC52" s="82">
        <v>101.6</v>
      </c>
      <c r="AD52" s="82">
        <v>102.3</v>
      </c>
      <c r="AE52" s="82">
        <v>100.1</v>
      </c>
      <c r="AF52" s="82">
        <v>98.6</v>
      </c>
      <c r="AG52" s="82">
        <v>98.2</v>
      </c>
      <c r="AH52" s="82">
        <v>97.6</v>
      </c>
      <c r="AI52" s="82">
        <v>97.4</v>
      </c>
      <c r="AJ52" s="82">
        <v>99.4</v>
      </c>
      <c r="AK52" s="82">
        <v>100</v>
      </c>
      <c r="AL52" s="82">
        <v>99.7</v>
      </c>
      <c r="AM52" s="82">
        <v>100</v>
      </c>
      <c r="AN52" s="82">
        <v>100.8</v>
      </c>
      <c r="AO52" s="82">
        <v>101.3</v>
      </c>
    </row>
  </sheetData>
  <phoneticPr fontId="3"/>
  <pageMargins left="0.78740157480314965" right="0.78740157480314965" top="0.98425196850393704" bottom="0.98425196850393704" header="0.51181102362204722" footer="0.51181102362204722"/>
  <pageSetup paperSize="9" scale="60" orientation="landscape" verticalDpi="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0000"/>
  </sheetPr>
  <dimension ref="A1:CS18"/>
  <sheetViews>
    <sheetView workbookViewId="0">
      <pane xSplit="1" topLeftCell="B1" activePane="topRight" state="frozen"/>
      <selection pane="topRight" activeCell="AN18" sqref="AN18:AO18"/>
    </sheetView>
  </sheetViews>
  <sheetFormatPr defaultRowHeight="12.75" x14ac:dyDescent="0.15"/>
  <cols>
    <col min="1" max="1" width="30.625" style="26" customWidth="1"/>
    <col min="2" max="11" width="9.125" style="19" bestFit="1" customWidth="1"/>
    <col min="12" max="15" width="10.125" style="19" bestFit="1" customWidth="1"/>
    <col min="16" max="32" width="9.125" style="19" bestFit="1" customWidth="1"/>
    <col min="33" max="36" width="9.125" style="19" customWidth="1"/>
    <col min="37" max="43" width="9" style="19"/>
    <col min="44" max="44" width="30.625" style="19" customWidth="1"/>
    <col min="45" max="54" width="9.125" style="19" bestFit="1" customWidth="1"/>
    <col min="55" max="55" width="9" style="19"/>
    <col min="56" max="56" width="30.625" style="19" customWidth="1"/>
    <col min="57" max="66" width="9.125" style="19" bestFit="1" customWidth="1"/>
    <col min="67" max="70" width="9" style="19"/>
    <col min="71" max="71" width="30.625" style="19" customWidth="1"/>
    <col min="72" max="93" width="9" style="71"/>
    <col min="94" max="97" width="10.625" style="19" customWidth="1"/>
    <col min="98" max="16384" width="9" style="19"/>
  </cols>
  <sheetData>
    <row r="1" spans="1:97" s="30" customFormat="1" x14ac:dyDescent="0.15">
      <c r="A1" s="27"/>
      <c r="B1" s="28">
        <v>1980</v>
      </c>
      <c r="C1" s="28">
        <v>1981</v>
      </c>
      <c r="D1" s="28">
        <v>1982</v>
      </c>
      <c r="E1" s="28">
        <v>1983</v>
      </c>
      <c r="F1" s="28">
        <v>1984</v>
      </c>
      <c r="G1" s="28">
        <v>1985</v>
      </c>
      <c r="H1" s="28">
        <v>1986</v>
      </c>
      <c r="I1" s="28">
        <v>1987</v>
      </c>
      <c r="J1" s="28">
        <v>1988</v>
      </c>
      <c r="K1" s="28">
        <v>1989</v>
      </c>
      <c r="L1" s="28">
        <v>1990</v>
      </c>
      <c r="M1" s="28">
        <v>1991</v>
      </c>
      <c r="N1" s="28">
        <v>1992</v>
      </c>
      <c r="O1" s="28">
        <v>1993</v>
      </c>
      <c r="P1" s="28">
        <v>1994</v>
      </c>
      <c r="Q1" s="28">
        <v>1995</v>
      </c>
      <c r="R1" s="28">
        <v>1996</v>
      </c>
      <c r="S1" s="28">
        <v>1997</v>
      </c>
      <c r="T1" s="28">
        <v>1998</v>
      </c>
      <c r="U1" s="28">
        <v>1999</v>
      </c>
      <c r="V1" s="28">
        <v>2000</v>
      </c>
      <c r="W1" s="28">
        <v>2001</v>
      </c>
      <c r="X1" s="28">
        <v>2002</v>
      </c>
      <c r="Y1" s="28">
        <v>2003</v>
      </c>
      <c r="Z1" s="29">
        <v>2004</v>
      </c>
      <c r="AA1" s="29">
        <v>2005</v>
      </c>
      <c r="AB1" s="29"/>
      <c r="AC1" s="29"/>
      <c r="AD1" s="29"/>
      <c r="AE1" s="29"/>
      <c r="AF1" s="29"/>
      <c r="AG1" s="29"/>
      <c r="AH1" s="29"/>
      <c r="AI1" s="29"/>
      <c r="AJ1" s="29"/>
      <c r="AR1" s="27"/>
      <c r="AS1" s="29">
        <v>1996</v>
      </c>
      <c r="AT1" s="29">
        <v>1997</v>
      </c>
      <c r="AU1" s="29">
        <v>1998</v>
      </c>
      <c r="AV1" s="29">
        <v>1999</v>
      </c>
      <c r="AW1" s="29">
        <v>2000</v>
      </c>
      <c r="AX1" s="29">
        <v>2001</v>
      </c>
      <c r="AY1" s="29">
        <v>2002</v>
      </c>
      <c r="AZ1" s="29">
        <v>2003</v>
      </c>
      <c r="BA1" s="29">
        <v>2004</v>
      </c>
      <c r="BB1" s="29">
        <v>2005</v>
      </c>
      <c r="BD1" s="27"/>
      <c r="BE1" s="28">
        <v>2001</v>
      </c>
      <c r="BF1" s="28">
        <v>2002</v>
      </c>
      <c r="BG1" s="28">
        <v>2003</v>
      </c>
      <c r="BH1" s="29">
        <v>2004</v>
      </c>
      <c r="BI1" s="29">
        <v>2005</v>
      </c>
      <c r="BJ1" s="29">
        <v>2006</v>
      </c>
      <c r="BK1" s="29">
        <v>2007</v>
      </c>
      <c r="BL1" s="29">
        <v>2008</v>
      </c>
      <c r="BM1" s="29">
        <v>2009</v>
      </c>
      <c r="BN1" s="29">
        <v>2010</v>
      </c>
      <c r="BO1" s="30">
        <v>2011</v>
      </c>
      <c r="BP1" s="30">
        <v>2012</v>
      </c>
      <c r="BQ1" s="30">
        <v>2013</v>
      </c>
      <c r="BR1" s="30">
        <v>2014</v>
      </c>
      <c r="BS1" s="27" t="s">
        <v>134</v>
      </c>
      <c r="BT1" s="172">
        <v>1994</v>
      </c>
      <c r="BU1" s="172">
        <f>BT1+1</f>
        <v>1995</v>
      </c>
      <c r="BV1" s="172">
        <f t="shared" ref="BV1:CO1" si="0">BU1+1</f>
        <v>1996</v>
      </c>
      <c r="BW1" s="172">
        <f t="shared" si="0"/>
        <v>1997</v>
      </c>
      <c r="BX1" s="172">
        <f t="shared" si="0"/>
        <v>1998</v>
      </c>
      <c r="BY1" s="172">
        <f t="shared" si="0"/>
        <v>1999</v>
      </c>
      <c r="BZ1" s="172">
        <f t="shared" si="0"/>
        <v>2000</v>
      </c>
      <c r="CA1" s="172">
        <f t="shared" si="0"/>
        <v>2001</v>
      </c>
      <c r="CB1" s="172">
        <f t="shared" si="0"/>
        <v>2002</v>
      </c>
      <c r="CC1" s="172">
        <f t="shared" si="0"/>
        <v>2003</v>
      </c>
      <c r="CD1" s="172">
        <f t="shared" si="0"/>
        <v>2004</v>
      </c>
      <c r="CE1" s="172">
        <f t="shared" si="0"/>
        <v>2005</v>
      </c>
      <c r="CF1" s="172">
        <f t="shared" si="0"/>
        <v>2006</v>
      </c>
      <c r="CG1" s="172">
        <f t="shared" si="0"/>
        <v>2007</v>
      </c>
      <c r="CH1" s="172">
        <f t="shared" si="0"/>
        <v>2008</v>
      </c>
      <c r="CI1" s="172">
        <f t="shared" si="0"/>
        <v>2009</v>
      </c>
      <c r="CJ1" s="172">
        <f t="shared" si="0"/>
        <v>2010</v>
      </c>
      <c r="CK1" s="172">
        <f t="shared" si="0"/>
        <v>2011</v>
      </c>
      <c r="CL1" s="172">
        <f t="shared" si="0"/>
        <v>2012</v>
      </c>
      <c r="CM1" s="172">
        <f t="shared" si="0"/>
        <v>2013</v>
      </c>
      <c r="CN1" s="172">
        <f t="shared" si="0"/>
        <v>2014</v>
      </c>
      <c r="CO1" s="172">
        <f t="shared" si="0"/>
        <v>2015</v>
      </c>
      <c r="CP1" s="30">
        <v>2016</v>
      </c>
      <c r="CQ1" s="30">
        <v>2017</v>
      </c>
      <c r="CR1" s="30">
        <v>2018</v>
      </c>
      <c r="CS1" s="30">
        <v>2019</v>
      </c>
    </row>
    <row r="2" spans="1:97" s="151" customFormat="1" x14ac:dyDescent="0.15">
      <c r="A2" s="148" t="s">
        <v>19</v>
      </c>
      <c r="B2" s="149">
        <v>34577</v>
      </c>
      <c r="C2" s="149">
        <v>35091.5</v>
      </c>
      <c r="D2" s="149">
        <v>36040.400000000001</v>
      </c>
      <c r="E2" s="149">
        <v>36981.300000000003</v>
      </c>
      <c r="F2" s="149">
        <v>40700.9</v>
      </c>
      <c r="G2" s="149">
        <v>45785.2</v>
      </c>
      <c r="H2" s="149">
        <v>48398.6</v>
      </c>
      <c r="I2" s="149">
        <v>50527.199999999997</v>
      </c>
      <c r="J2" s="149">
        <v>56643.8</v>
      </c>
      <c r="K2" s="149">
        <v>59201.599999999999</v>
      </c>
      <c r="L2" s="149">
        <v>62889.5</v>
      </c>
      <c r="M2" s="149">
        <v>64865.4</v>
      </c>
      <c r="N2" s="149">
        <v>59440.1</v>
      </c>
      <c r="O2" s="149">
        <v>55754.1</v>
      </c>
      <c r="P2" s="149">
        <v>49625.9</v>
      </c>
      <c r="Q2" s="149">
        <v>52265.8</v>
      </c>
      <c r="R2" s="149">
        <v>55724.1</v>
      </c>
      <c r="S2" s="149">
        <v>56455</v>
      </c>
      <c r="T2" s="149">
        <v>48857.599999999999</v>
      </c>
      <c r="U2" s="149">
        <v>47283.199999999997</v>
      </c>
      <c r="V2" s="149">
        <v>46108.4</v>
      </c>
      <c r="W2" s="149">
        <v>41424.1</v>
      </c>
      <c r="X2" s="149">
        <v>42957.5</v>
      </c>
      <c r="Y2" s="149">
        <v>41254.300000000003</v>
      </c>
      <c r="Z2" s="150">
        <v>49540.800000000003</v>
      </c>
      <c r="AA2" s="150">
        <v>50730.3</v>
      </c>
      <c r="AB2" s="150"/>
      <c r="AC2" s="150"/>
      <c r="AD2" s="150"/>
      <c r="AE2" s="150"/>
      <c r="AF2" s="150"/>
      <c r="AG2" s="150"/>
      <c r="AH2" s="150"/>
      <c r="AI2" s="150"/>
      <c r="AJ2" s="150"/>
      <c r="AR2" s="148" t="s">
        <v>19</v>
      </c>
      <c r="AS2" s="150">
        <v>53443</v>
      </c>
      <c r="AT2" s="150">
        <v>54445</v>
      </c>
      <c r="AU2" s="150">
        <v>45899.7</v>
      </c>
      <c r="AV2" s="150">
        <v>46617.5</v>
      </c>
      <c r="AW2" s="150">
        <v>47740.1</v>
      </c>
      <c r="AX2" s="150">
        <v>43213.5</v>
      </c>
      <c r="AY2" s="150">
        <v>45818.7</v>
      </c>
      <c r="AZ2" s="150">
        <v>44605.1</v>
      </c>
      <c r="BA2" s="150">
        <v>49540.800000000003</v>
      </c>
      <c r="BB2" s="150">
        <v>50730.3</v>
      </c>
      <c r="BD2" s="148" t="s">
        <v>19</v>
      </c>
      <c r="BE2" s="151">
        <v>38535.5</v>
      </c>
      <c r="BF2" s="151">
        <v>41077.4</v>
      </c>
      <c r="BG2" s="151">
        <v>43426.5</v>
      </c>
      <c r="BH2" s="151">
        <v>51899.8</v>
      </c>
      <c r="BI2" s="151">
        <v>51818.2</v>
      </c>
      <c r="BJ2" s="151">
        <v>50411</v>
      </c>
      <c r="BK2" s="151">
        <v>54354.9</v>
      </c>
      <c r="BL2" s="151">
        <v>46898.7</v>
      </c>
      <c r="BM2" s="151">
        <v>36736.400000000001</v>
      </c>
      <c r="BN2" s="151">
        <v>44919.7</v>
      </c>
      <c r="BO2" s="151">
        <v>42535.7</v>
      </c>
      <c r="BP2" s="151">
        <v>47578.2</v>
      </c>
      <c r="BQ2" s="151">
        <v>47603.9</v>
      </c>
      <c r="BR2" s="151">
        <v>46859.3</v>
      </c>
      <c r="BS2" s="148" t="s">
        <v>19</v>
      </c>
      <c r="BT2" s="137">
        <v>42201.9</v>
      </c>
      <c r="BU2" s="137">
        <v>48127.4</v>
      </c>
      <c r="BV2" s="137">
        <v>53536.9</v>
      </c>
      <c r="BW2" s="137">
        <v>48824.800000000003</v>
      </c>
      <c r="BX2" s="137">
        <v>43689</v>
      </c>
      <c r="BY2" s="137">
        <v>43308</v>
      </c>
      <c r="BZ2" s="137">
        <v>49576.7</v>
      </c>
      <c r="CA2" s="137">
        <v>47278.1</v>
      </c>
      <c r="CB2" s="137">
        <v>50946.1</v>
      </c>
      <c r="CC2" s="137">
        <v>53063.1</v>
      </c>
      <c r="CD2" s="137">
        <v>58740.6</v>
      </c>
      <c r="CE2" s="137">
        <v>58199.9</v>
      </c>
      <c r="CF2" s="137">
        <v>54043.5</v>
      </c>
      <c r="CG2" s="137">
        <v>54606.1</v>
      </c>
      <c r="CH2" s="137">
        <v>47240.800000000003</v>
      </c>
      <c r="CI2" s="137">
        <v>31394.2</v>
      </c>
      <c r="CJ2" s="137">
        <v>47227.4</v>
      </c>
      <c r="CK2" s="137">
        <v>41905.699999999997</v>
      </c>
      <c r="CL2" s="137">
        <v>45382.8</v>
      </c>
      <c r="CM2" s="137">
        <v>49821.5</v>
      </c>
      <c r="CN2" s="137">
        <v>48604.6</v>
      </c>
      <c r="CO2" s="137">
        <v>58377.4</v>
      </c>
      <c r="CP2" s="151">
        <v>59647</v>
      </c>
      <c r="CQ2" s="151">
        <v>62500.800000000003</v>
      </c>
      <c r="CR2" s="151">
        <v>57172.4</v>
      </c>
      <c r="CS2" s="151">
        <v>50774.6</v>
      </c>
    </row>
    <row r="3" spans="1:97" s="23" customFormat="1" x14ac:dyDescent="0.15">
      <c r="A3" s="20" t="s">
        <v>20</v>
      </c>
      <c r="B3" s="21"/>
      <c r="C3" s="22">
        <v>-2183.6999999999998</v>
      </c>
      <c r="D3" s="22">
        <v>-1576.6</v>
      </c>
      <c r="E3" s="22">
        <v>-1758.1</v>
      </c>
      <c r="F3" s="22">
        <v>-1901.2</v>
      </c>
      <c r="G3" s="22">
        <v>-646.5</v>
      </c>
      <c r="H3" s="22">
        <v>-1452.7</v>
      </c>
      <c r="I3" s="22">
        <v>-1085.2</v>
      </c>
      <c r="J3" s="22">
        <v>-1530.5</v>
      </c>
      <c r="K3" s="22">
        <v>-1222.4000000000001</v>
      </c>
      <c r="L3" s="22">
        <v>-2868.9</v>
      </c>
      <c r="M3" s="22">
        <v>-3198.3</v>
      </c>
      <c r="N3" s="22">
        <v>-4615.8999999999996</v>
      </c>
      <c r="O3" s="22">
        <v>-4873.3999999999996</v>
      </c>
      <c r="P3" s="22">
        <v>-4876.2</v>
      </c>
      <c r="Q3" s="22">
        <v>-3966.9</v>
      </c>
      <c r="R3" s="22">
        <v>-1954.2</v>
      </c>
      <c r="S3" s="22">
        <v>-3102.6</v>
      </c>
      <c r="T3" s="22">
        <v>-2811.3</v>
      </c>
      <c r="U3" s="22">
        <v>-4263.5</v>
      </c>
      <c r="V3" s="22">
        <v>-2826</v>
      </c>
      <c r="W3" s="22">
        <v>-2664.2</v>
      </c>
      <c r="X3" s="22">
        <v>-3832.7</v>
      </c>
      <c r="Y3" s="22">
        <v>-904.6</v>
      </c>
      <c r="Z3" s="18">
        <v>3698.9</v>
      </c>
      <c r="AA3" s="18">
        <v>2226.6999999999998</v>
      </c>
      <c r="AB3" s="18"/>
      <c r="AC3" s="18"/>
      <c r="AD3" s="18"/>
      <c r="AE3" s="18"/>
      <c r="AF3" s="18"/>
      <c r="AG3" s="18"/>
      <c r="AH3" s="18"/>
      <c r="AI3" s="18"/>
      <c r="AJ3" s="18"/>
      <c r="AR3" s="20" t="s">
        <v>20</v>
      </c>
      <c r="AS3" s="18">
        <v>-1342.4</v>
      </c>
      <c r="AT3" s="18">
        <v>-2367.6999999999998</v>
      </c>
      <c r="AU3" s="18">
        <v>-1778.7</v>
      </c>
      <c r="AV3" s="18">
        <v>-2880.7</v>
      </c>
      <c r="AW3" s="18">
        <v>-876.1</v>
      </c>
      <c r="AX3" s="18">
        <v>103.5</v>
      </c>
      <c r="AY3" s="18">
        <v>-688.9</v>
      </c>
      <c r="AZ3" s="18">
        <v>2513.6999999999998</v>
      </c>
      <c r="BA3" s="18">
        <v>3698.9</v>
      </c>
      <c r="BB3" s="18">
        <v>2226.6999999999998</v>
      </c>
      <c r="BD3" s="24" t="s">
        <v>20</v>
      </c>
      <c r="BS3" s="24" t="s">
        <v>20</v>
      </c>
      <c r="BT3" s="121"/>
      <c r="BU3" s="121"/>
      <c r="BV3" s="121"/>
      <c r="BW3" s="121"/>
      <c r="BX3" s="121"/>
      <c r="BY3" s="121"/>
      <c r="BZ3" s="121"/>
      <c r="CA3" s="121"/>
      <c r="CB3" s="121"/>
      <c r="CC3" s="121"/>
      <c r="CD3" s="121"/>
      <c r="CE3" s="121"/>
      <c r="CF3" s="121"/>
      <c r="CG3" s="121"/>
      <c r="CH3" s="121"/>
      <c r="CI3" s="121"/>
      <c r="CJ3" s="121"/>
      <c r="CK3" s="121"/>
      <c r="CL3" s="121"/>
      <c r="CM3" s="121"/>
      <c r="CN3" s="121"/>
      <c r="CO3" s="121"/>
    </row>
    <row r="4" spans="1:97" s="151" customFormat="1" ht="24" x14ac:dyDescent="0.15">
      <c r="A4" s="148" t="s">
        <v>21</v>
      </c>
      <c r="B4" s="149">
        <v>9502.1</v>
      </c>
      <c r="C4" s="149">
        <v>10742.1</v>
      </c>
      <c r="D4" s="149">
        <v>10864</v>
      </c>
      <c r="E4" s="149">
        <v>10391.9</v>
      </c>
      <c r="F4" s="149">
        <v>11949</v>
      </c>
      <c r="G4" s="149">
        <v>13608.2</v>
      </c>
      <c r="H4" s="149">
        <v>13262.6</v>
      </c>
      <c r="I4" s="149">
        <v>15095.3</v>
      </c>
      <c r="J4" s="149">
        <v>17787.7</v>
      </c>
      <c r="K4" s="149">
        <v>20767.099999999999</v>
      </c>
      <c r="L4" s="149">
        <v>20529.3</v>
      </c>
      <c r="M4" s="149">
        <v>20664.599999999999</v>
      </c>
      <c r="N4" s="149">
        <v>18500.400000000001</v>
      </c>
      <c r="O4" s="149">
        <v>16218.4</v>
      </c>
      <c r="P4" s="149">
        <v>14942.5</v>
      </c>
      <c r="Q4" s="149">
        <v>15283.2</v>
      </c>
      <c r="R4" s="149">
        <v>17287.099999999999</v>
      </c>
      <c r="S4" s="149">
        <v>16793.8</v>
      </c>
      <c r="T4" s="149">
        <v>15080.6</v>
      </c>
      <c r="U4" s="149">
        <v>12413.2</v>
      </c>
      <c r="V4" s="149">
        <v>13506.2</v>
      </c>
      <c r="W4" s="149">
        <v>13885.9</v>
      </c>
      <c r="X4" s="149">
        <v>11393</v>
      </c>
      <c r="Y4" s="149">
        <v>11482.6</v>
      </c>
      <c r="Z4" s="150">
        <v>13243.1</v>
      </c>
      <c r="AA4" s="150">
        <v>15120</v>
      </c>
      <c r="AB4" s="150"/>
      <c r="AC4" s="150"/>
      <c r="AD4" s="150"/>
      <c r="AE4" s="150"/>
      <c r="AF4" s="150"/>
      <c r="AG4" s="150"/>
      <c r="AH4" s="150"/>
      <c r="AI4" s="150"/>
      <c r="AJ4" s="150"/>
      <c r="AR4" s="148" t="s">
        <v>21</v>
      </c>
      <c r="AS4" s="150">
        <v>17274.099999999999</v>
      </c>
      <c r="AT4" s="150">
        <v>16789.900000000001</v>
      </c>
      <c r="AU4" s="150">
        <v>15085.6</v>
      </c>
      <c r="AV4" s="150">
        <v>12412.5</v>
      </c>
      <c r="AW4" s="150">
        <v>13498.3</v>
      </c>
      <c r="AX4" s="150">
        <v>13876.8</v>
      </c>
      <c r="AY4" s="150">
        <v>11585.9</v>
      </c>
      <c r="AZ4" s="150">
        <v>11899.6</v>
      </c>
      <c r="BA4" s="150">
        <v>13243.1</v>
      </c>
      <c r="BB4" s="150">
        <v>15120</v>
      </c>
      <c r="BD4" s="148" t="s">
        <v>21</v>
      </c>
      <c r="BE4" s="151">
        <v>13808.2</v>
      </c>
      <c r="BF4" s="151">
        <v>11573.3</v>
      </c>
      <c r="BG4" s="151">
        <v>11857.4</v>
      </c>
      <c r="BH4" s="151">
        <v>13152.1</v>
      </c>
      <c r="BI4" s="151">
        <v>15187.2</v>
      </c>
      <c r="BJ4" s="151">
        <v>17508.3</v>
      </c>
      <c r="BK4" s="151">
        <v>18563.3</v>
      </c>
      <c r="BL4" s="151">
        <v>16839</v>
      </c>
      <c r="BM4" s="151">
        <v>8632.2000000000007</v>
      </c>
      <c r="BN4" s="151">
        <v>11147</v>
      </c>
      <c r="BO4" s="151">
        <v>11902.9</v>
      </c>
      <c r="BP4" s="151">
        <v>11904.9</v>
      </c>
      <c r="BQ4" s="151">
        <v>12869.3</v>
      </c>
      <c r="BR4" s="151">
        <v>14993</v>
      </c>
      <c r="BS4" s="148" t="s">
        <v>21</v>
      </c>
      <c r="BT4" s="137">
        <v>19219.8</v>
      </c>
      <c r="BU4" s="137">
        <v>19792.099999999999</v>
      </c>
      <c r="BV4" s="137">
        <v>20562.7</v>
      </c>
      <c r="BW4" s="137">
        <v>20894.7</v>
      </c>
      <c r="BX4" s="137">
        <v>17960.3</v>
      </c>
      <c r="BY4" s="137">
        <v>16279.1</v>
      </c>
      <c r="BZ4" s="137">
        <v>16877.5</v>
      </c>
      <c r="CA4" s="137">
        <v>16674.3</v>
      </c>
      <c r="CB4" s="137">
        <v>15362</v>
      </c>
      <c r="CC4" s="137">
        <v>15616.4</v>
      </c>
      <c r="CD4" s="137">
        <v>17431.599999999999</v>
      </c>
      <c r="CE4" s="137">
        <v>20205.5</v>
      </c>
      <c r="CF4" s="137">
        <v>22421.1</v>
      </c>
      <c r="CG4" s="137">
        <v>23281.5</v>
      </c>
      <c r="CH4" s="137">
        <v>19744</v>
      </c>
      <c r="CI4" s="137">
        <v>13392.3</v>
      </c>
      <c r="CJ4" s="137">
        <v>14226.7</v>
      </c>
      <c r="CK4" s="137">
        <v>15256.6</v>
      </c>
      <c r="CL4" s="137">
        <v>15948.9</v>
      </c>
      <c r="CM4" s="137">
        <v>17594.099999999999</v>
      </c>
      <c r="CN4" s="137">
        <v>19003.2</v>
      </c>
      <c r="CO4" s="137">
        <v>19171</v>
      </c>
      <c r="CP4" s="151">
        <v>18721.900000000001</v>
      </c>
      <c r="CQ4" s="151">
        <v>20102.400000000001</v>
      </c>
      <c r="CR4" s="151">
        <v>21628.400000000001</v>
      </c>
      <c r="CS4" s="151">
        <v>20724.400000000001</v>
      </c>
    </row>
    <row r="5" spans="1:97" s="151" customFormat="1" ht="24" x14ac:dyDescent="0.15">
      <c r="A5" s="148" t="s">
        <v>22</v>
      </c>
      <c r="B5" s="149">
        <v>428.4</v>
      </c>
      <c r="C5" s="149">
        <v>467.1</v>
      </c>
      <c r="D5" s="149">
        <v>460.6</v>
      </c>
      <c r="E5" s="149">
        <v>620.4</v>
      </c>
      <c r="F5" s="149">
        <v>748.3</v>
      </c>
      <c r="G5" s="149">
        <v>801.1</v>
      </c>
      <c r="H5" s="149">
        <v>716.8</v>
      </c>
      <c r="I5" s="149">
        <v>830.7</v>
      </c>
      <c r="J5" s="149">
        <v>782</v>
      </c>
      <c r="K5" s="149">
        <v>581</v>
      </c>
      <c r="L5" s="149">
        <v>631</v>
      </c>
      <c r="M5" s="149">
        <v>712.5</v>
      </c>
      <c r="N5" s="149">
        <v>532.70000000000005</v>
      </c>
      <c r="O5" s="149">
        <v>506.8</v>
      </c>
      <c r="P5" s="149">
        <v>496.4</v>
      </c>
      <c r="Q5" s="149">
        <v>376.5</v>
      </c>
      <c r="R5" s="149">
        <v>943.8</v>
      </c>
      <c r="S5" s="149">
        <v>863.8</v>
      </c>
      <c r="T5" s="149">
        <v>804.6</v>
      </c>
      <c r="U5" s="149">
        <v>919.6</v>
      </c>
      <c r="V5" s="149">
        <v>247.9</v>
      </c>
      <c r="W5" s="149">
        <v>23.2</v>
      </c>
      <c r="X5" s="149">
        <v>-259.39999999999998</v>
      </c>
      <c r="Y5" s="149">
        <v>-530.20000000000005</v>
      </c>
      <c r="Z5" s="150">
        <v>-835.5</v>
      </c>
      <c r="AA5" s="150">
        <v>-682.3</v>
      </c>
      <c r="AB5" s="150"/>
      <c r="AC5" s="150"/>
      <c r="AD5" s="150"/>
      <c r="AE5" s="150"/>
      <c r="AF5" s="150"/>
      <c r="AG5" s="150"/>
      <c r="AH5" s="150"/>
      <c r="AI5" s="150"/>
      <c r="AJ5" s="150"/>
      <c r="AR5" s="148" t="s">
        <v>22</v>
      </c>
      <c r="AS5" s="150">
        <v>1002.3</v>
      </c>
      <c r="AT5" s="150">
        <v>948.4</v>
      </c>
      <c r="AU5" s="150">
        <v>879.9</v>
      </c>
      <c r="AV5" s="150">
        <v>975.6</v>
      </c>
      <c r="AW5" s="150">
        <v>320.7</v>
      </c>
      <c r="AX5" s="150">
        <v>62.2</v>
      </c>
      <c r="AY5" s="150">
        <v>-250</v>
      </c>
      <c r="AZ5" s="150">
        <v>-542.70000000000005</v>
      </c>
      <c r="BA5" s="150">
        <v>-835.5</v>
      </c>
      <c r="BB5" s="150">
        <v>-682.3</v>
      </c>
      <c r="BD5" s="148" t="s">
        <v>22</v>
      </c>
      <c r="BE5" s="151">
        <v>58.5</v>
      </c>
      <c r="BF5" s="151">
        <v>-216.7</v>
      </c>
      <c r="BG5" s="151">
        <v>-538.29999999999995</v>
      </c>
      <c r="BH5" s="151">
        <v>-646.70000000000005</v>
      </c>
      <c r="BI5" s="151">
        <v>-387.7</v>
      </c>
      <c r="BJ5" s="151">
        <v>-445</v>
      </c>
      <c r="BK5" s="151">
        <v>-322.39999999999998</v>
      </c>
      <c r="BL5" s="151">
        <v>-680.9</v>
      </c>
      <c r="BM5" s="151">
        <v>-1145.7</v>
      </c>
      <c r="BN5" s="151">
        <v>-736.6</v>
      </c>
      <c r="BO5" s="151">
        <v>-1158.2</v>
      </c>
      <c r="BP5" s="151">
        <v>-851.6</v>
      </c>
      <c r="BQ5" s="151">
        <v>-520.1</v>
      </c>
      <c r="BR5" s="151">
        <v>533.29999999999995</v>
      </c>
      <c r="BS5" s="148" t="s">
        <v>22</v>
      </c>
      <c r="BT5" s="137">
        <v>-246.4</v>
      </c>
      <c r="BU5" s="137">
        <v>-486.3</v>
      </c>
      <c r="BV5" s="137">
        <v>680.2</v>
      </c>
      <c r="BW5" s="137">
        <v>769.1</v>
      </c>
      <c r="BX5" s="137">
        <v>714.5</v>
      </c>
      <c r="BY5" s="137">
        <v>531.79999999999995</v>
      </c>
      <c r="BZ5" s="137">
        <v>422.5</v>
      </c>
      <c r="CA5" s="137">
        <v>426.4</v>
      </c>
      <c r="CB5" s="137">
        <v>254.6</v>
      </c>
      <c r="CC5" s="137">
        <v>54.1</v>
      </c>
      <c r="CD5" s="137">
        <v>-121.4</v>
      </c>
      <c r="CE5" s="137">
        <v>407.5</v>
      </c>
      <c r="CF5" s="137">
        <v>210.6</v>
      </c>
      <c r="CG5" s="137">
        <v>329.7</v>
      </c>
      <c r="CH5" s="137">
        <v>37.4</v>
      </c>
      <c r="CI5" s="137">
        <v>-1674.7</v>
      </c>
      <c r="CJ5" s="137">
        <v>-1076.4000000000001</v>
      </c>
      <c r="CK5" s="137">
        <v>-231.6</v>
      </c>
      <c r="CL5" s="137">
        <v>92.7</v>
      </c>
      <c r="CM5" s="137">
        <v>612</v>
      </c>
      <c r="CN5" s="137">
        <v>1544.9</v>
      </c>
      <c r="CO5" s="137">
        <v>1492.5</v>
      </c>
      <c r="CP5" s="151">
        <v>2046.8</v>
      </c>
      <c r="CQ5" s="151">
        <v>1911.4</v>
      </c>
      <c r="CR5" s="151">
        <v>2239.6</v>
      </c>
      <c r="CS5" s="151">
        <v>2172.1</v>
      </c>
    </row>
    <row r="6" spans="1:97" s="155" customFormat="1" x14ac:dyDescent="0.15">
      <c r="A6" s="152" t="s">
        <v>23</v>
      </c>
      <c r="B6" s="153">
        <v>386229.9</v>
      </c>
      <c r="C6" s="153">
        <v>411821.4</v>
      </c>
      <c r="D6" s="153">
        <v>439934.1</v>
      </c>
      <c r="E6" s="153">
        <v>454520.3</v>
      </c>
      <c r="F6" s="153">
        <v>477184.5</v>
      </c>
      <c r="G6" s="153">
        <v>525879.1</v>
      </c>
      <c r="H6" s="153">
        <v>600673.19999999995</v>
      </c>
      <c r="I6" s="153">
        <v>724350.2</v>
      </c>
      <c r="J6" s="153">
        <v>808383.6</v>
      </c>
      <c r="K6" s="153">
        <v>951047.2</v>
      </c>
      <c r="L6" s="153">
        <v>1054541.8999999999</v>
      </c>
      <c r="M6" s="153">
        <v>1045945.5</v>
      </c>
      <c r="N6" s="153">
        <v>1015953.9</v>
      </c>
      <c r="O6" s="153">
        <v>1007250.8</v>
      </c>
      <c r="P6" s="153">
        <v>994432.7</v>
      </c>
      <c r="Q6" s="153">
        <v>974931.7</v>
      </c>
      <c r="R6" s="153">
        <v>978829</v>
      </c>
      <c r="S6" s="153">
        <v>972867.2</v>
      </c>
      <c r="T6" s="153">
        <v>933184.2</v>
      </c>
      <c r="U6" s="153">
        <v>891650</v>
      </c>
      <c r="V6" s="153">
        <v>879799.9</v>
      </c>
      <c r="W6" s="153">
        <v>853026.9</v>
      </c>
      <c r="X6" s="153">
        <v>828150.1</v>
      </c>
      <c r="Y6" s="153">
        <v>818098.6</v>
      </c>
      <c r="Z6" s="154">
        <v>771977</v>
      </c>
      <c r="AA6" s="154">
        <v>779659.6</v>
      </c>
      <c r="AB6" s="154"/>
      <c r="AC6" s="154"/>
      <c r="AD6" s="154"/>
      <c r="AE6" s="154"/>
      <c r="AF6" s="154"/>
      <c r="AG6" s="154"/>
      <c r="AH6" s="154"/>
      <c r="AI6" s="154"/>
      <c r="AJ6" s="154"/>
      <c r="AR6" s="152" t="s">
        <v>23</v>
      </c>
      <c r="AS6" s="154">
        <v>971588.9</v>
      </c>
      <c r="AT6" s="154">
        <v>961936.7</v>
      </c>
      <c r="AU6" s="154">
        <v>919803.3</v>
      </c>
      <c r="AV6" s="154">
        <v>870288.9</v>
      </c>
      <c r="AW6" s="154">
        <v>848866.9</v>
      </c>
      <c r="AX6" s="154">
        <v>821089.6</v>
      </c>
      <c r="AY6" s="154">
        <v>789526.2</v>
      </c>
      <c r="AZ6" s="154">
        <v>769570.4</v>
      </c>
      <c r="BA6" s="154">
        <v>771977</v>
      </c>
      <c r="BB6" s="154">
        <v>779659.6</v>
      </c>
      <c r="BD6" s="152" t="s">
        <v>23</v>
      </c>
      <c r="BE6" s="155">
        <v>886169.8</v>
      </c>
      <c r="BF6" s="155">
        <v>857220</v>
      </c>
      <c r="BG6" s="155">
        <v>843137.7</v>
      </c>
      <c r="BH6" s="155">
        <v>834263.5</v>
      </c>
      <c r="BI6" s="155">
        <v>845913.1</v>
      </c>
      <c r="BJ6" s="155">
        <v>868972.2</v>
      </c>
      <c r="BK6" s="155">
        <v>901460.5</v>
      </c>
      <c r="BL6" s="155">
        <v>931538.8</v>
      </c>
      <c r="BM6" s="155">
        <v>884361.8</v>
      </c>
      <c r="BN6" s="155">
        <v>871827.7</v>
      </c>
      <c r="BO6" s="155">
        <v>856116.6</v>
      </c>
      <c r="BP6" s="155">
        <v>843616.5</v>
      </c>
      <c r="BQ6" s="155">
        <v>851223.2</v>
      </c>
      <c r="BR6" s="155">
        <v>854191.8</v>
      </c>
      <c r="BS6" s="152" t="s">
        <v>23</v>
      </c>
      <c r="BT6" s="175">
        <v>1148054.8</v>
      </c>
      <c r="BU6" s="175">
        <v>1125688.5</v>
      </c>
      <c r="BV6" s="175">
        <v>1133749.6000000001</v>
      </c>
      <c r="BW6" s="175">
        <v>1122028.2</v>
      </c>
      <c r="BX6" s="175">
        <v>1085441.2</v>
      </c>
      <c r="BY6" s="175">
        <v>1042236.4</v>
      </c>
      <c r="BZ6" s="175">
        <v>1024179.7000000001</v>
      </c>
      <c r="CA6" s="175">
        <v>996255.8</v>
      </c>
      <c r="CB6" s="175">
        <v>967056.60000000009</v>
      </c>
      <c r="CC6" s="175">
        <v>947015.20000000007</v>
      </c>
      <c r="CD6" s="175">
        <v>940774.20000000007</v>
      </c>
      <c r="CE6" s="175">
        <v>957866.3</v>
      </c>
      <c r="CF6" s="175">
        <v>985266.8</v>
      </c>
      <c r="CG6" s="175">
        <v>1015085.7000000001</v>
      </c>
      <c r="CH6" s="175">
        <v>1039604.8</v>
      </c>
      <c r="CI6" s="175">
        <v>987742.10000000009</v>
      </c>
      <c r="CJ6" s="175">
        <v>968339.20000000007</v>
      </c>
      <c r="CK6" s="175">
        <v>953597.60000000009</v>
      </c>
      <c r="CL6" s="175">
        <v>942182.40000000002</v>
      </c>
      <c r="CM6" s="175">
        <v>951527.8</v>
      </c>
      <c r="CN6" s="175">
        <v>968306.10000000009</v>
      </c>
      <c r="CO6" s="175">
        <v>985130.10000000009</v>
      </c>
      <c r="CP6" s="155">
        <v>1000954.8</v>
      </c>
      <c r="CQ6" s="155">
        <v>1028932.2000000001</v>
      </c>
      <c r="CR6" s="155">
        <v>1060219.3</v>
      </c>
      <c r="CS6" s="155">
        <v>1081419</v>
      </c>
    </row>
    <row r="7" spans="1:97" x14ac:dyDescent="0.15">
      <c r="A7" s="25"/>
      <c r="B7" s="17"/>
      <c r="C7" s="17"/>
      <c r="D7" s="17"/>
      <c r="E7" s="17"/>
      <c r="F7" s="17"/>
      <c r="G7" s="17"/>
      <c r="H7" s="17"/>
      <c r="I7" s="17"/>
      <c r="J7" s="17"/>
      <c r="K7" s="17"/>
      <c r="L7" s="17"/>
      <c r="M7" s="17"/>
      <c r="N7" s="17"/>
      <c r="O7" s="17"/>
      <c r="P7" s="17"/>
      <c r="Q7" s="17"/>
      <c r="R7" s="17"/>
      <c r="S7" s="17"/>
      <c r="T7" s="17"/>
      <c r="U7" s="17"/>
      <c r="V7" s="17"/>
      <c r="W7" s="17"/>
      <c r="X7" s="17"/>
      <c r="Y7" s="17"/>
      <c r="Z7" s="16"/>
      <c r="AA7" s="16"/>
      <c r="AB7" s="16"/>
      <c r="AC7" s="16"/>
      <c r="AD7" s="16"/>
      <c r="AE7" s="16"/>
      <c r="AF7" s="16"/>
      <c r="AG7" s="16"/>
      <c r="AH7" s="16"/>
      <c r="AI7" s="16"/>
      <c r="AJ7" s="16"/>
      <c r="AR7" s="25"/>
      <c r="AS7" s="16"/>
      <c r="AT7" s="16"/>
      <c r="AU7" s="16"/>
      <c r="AV7" s="16"/>
      <c r="AW7" s="16"/>
      <c r="AX7" s="16"/>
      <c r="AY7" s="16"/>
      <c r="AZ7" s="16"/>
      <c r="BA7" s="16"/>
      <c r="BB7" s="16"/>
      <c r="BD7" s="25"/>
      <c r="BS7" s="25"/>
    </row>
    <row r="8" spans="1:97" ht="24" hidden="1" x14ac:dyDescent="0.15">
      <c r="A8" s="26" t="s">
        <v>12</v>
      </c>
      <c r="B8" s="19">
        <f t="shared" ref="B8:Y8" si="1">(B2-B4-B5)/B6</f>
        <v>6.3813029493573648E-2</v>
      </c>
      <c r="C8" s="19">
        <f t="shared" si="1"/>
        <v>5.7991886774218147E-2</v>
      </c>
      <c r="D8" s="19">
        <f t="shared" si="1"/>
        <v>5.618068706199407E-2</v>
      </c>
      <c r="E8" s="19">
        <f t="shared" si="1"/>
        <v>5.7134961848788711E-2</v>
      </c>
      <c r="F8" s="19">
        <f t="shared" si="1"/>
        <v>5.8685057875936877E-2</v>
      </c>
      <c r="G8" s="19">
        <f t="shared" si="1"/>
        <v>5.9663713579794289E-2</v>
      </c>
      <c r="H8" s="19">
        <f t="shared" si="1"/>
        <v>5.7301041564697744E-2</v>
      </c>
      <c r="I8" s="19">
        <f t="shared" si="1"/>
        <v>4.7768606952824755E-2</v>
      </c>
      <c r="J8" s="19">
        <f t="shared" si="1"/>
        <v>4.7099050500282298E-2</v>
      </c>
      <c r="K8" s="19">
        <f t="shared" si="1"/>
        <v>3.9801915194114447E-2</v>
      </c>
      <c r="L8" s="19">
        <f t="shared" si="1"/>
        <v>3.9570926484760821E-2</v>
      </c>
      <c r="M8" s="19">
        <f t="shared" si="1"/>
        <v>4.1577978967355378E-2</v>
      </c>
      <c r="N8" s="19">
        <f t="shared" si="1"/>
        <v>3.9772473928196939E-2</v>
      </c>
      <c r="O8" s="19">
        <f t="shared" si="1"/>
        <v>3.8747946390313107E-2</v>
      </c>
      <c r="P8" s="19">
        <f t="shared" si="1"/>
        <v>3.4378394837579256E-2</v>
      </c>
      <c r="Q8" s="19">
        <f t="shared" si="1"/>
        <v>3.7547348188596195E-2</v>
      </c>
      <c r="R8" s="19">
        <f t="shared" si="1"/>
        <v>3.8304136881927277E-2</v>
      </c>
      <c r="S8" s="19">
        <f t="shared" si="1"/>
        <v>3.9879440893885613E-2</v>
      </c>
      <c r="T8" s="19">
        <f t="shared" si="1"/>
        <v>3.533321717191526E-2</v>
      </c>
      <c r="U8" s="19">
        <f t="shared" si="1"/>
        <v>3.8075926652834637E-2</v>
      </c>
      <c r="V8" s="19">
        <f t="shared" si="1"/>
        <v>3.6774612045307117E-2</v>
      </c>
      <c r="W8" s="19">
        <f t="shared" si="1"/>
        <v>3.2255723705782308E-2</v>
      </c>
      <c r="X8" s="19">
        <f t="shared" si="1"/>
        <v>3.8427695655654695E-2</v>
      </c>
      <c r="Y8" s="19">
        <f t="shared" si="1"/>
        <v>3.7039422876411238E-2</v>
      </c>
      <c r="AR8" s="26" t="s">
        <v>12</v>
      </c>
      <c r="AS8" s="19">
        <f t="shared" ref="AS8:BB8" si="2">(AS2-AS4-AS5)/AS6</f>
        <v>3.619493800309987E-2</v>
      </c>
      <c r="AT8" s="19">
        <f t="shared" si="2"/>
        <v>3.8159163695490564E-2</v>
      </c>
      <c r="AU8" s="19">
        <f t="shared" si="2"/>
        <v>3.2544131989959153E-2</v>
      </c>
      <c r="AV8" s="19">
        <f t="shared" si="2"/>
        <v>3.8182033575287475E-2</v>
      </c>
      <c r="AW8" s="19">
        <f t="shared" si="2"/>
        <v>3.9960446095848486E-2</v>
      </c>
      <c r="AX8" s="19">
        <f t="shared" si="2"/>
        <v>3.5653234433854722E-2</v>
      </c>
      <c r="AY8" s="19">
        <f t="shared" si="2"/>
        <v>4.3675308051841721E-2</v>
      </c>
      <c r="AZ8" s="19">
        <f t="shared" si="2"/>
        <v>4.3203584753259736E-2</v>
      </c>
      <c r="BA8" s="19">
        <f t="shared" si="2"/>
        <v>4.8101433073783291E-2</v>
      </c>
      <c r="BB8" s="19">
        <f t="shared" si="2"/>
        <v>4.6549288946099047E-2</v>
      </c>
      <c r="BD8" s="26" t="s">
        <v>12</v>
      </c>
      <c r="BS8" s="26" t="s">
        <v>12</v>
      </c>
    </row>
    <row r="9" spans="1:97" s="32" customFormat="1" ht="24" x14ac:dyDescent="0.15">
      <c r="A9" s="31" t="s">
        <v>13</v>
      </c>
      <c r="C9" s="32">
        <f t="shared" ref="C9:Y9" si="3">(C2+C3-C4-C5)/C6</f>
        <v>5.268934542983926E-2</v>
      </c>
      <c r="D9" s="32">
        <f t="shared" si="3"/>
        <v>5.2596968500509524E-2</v>
      </c>
      <c r="E9" s="32">
        <f t="shared" si="3"/>
        <v>5.3266927791784005E-2</v>
      </c>
      <c r="F9" s="32">
        <f t="shared" si="3"/>
        <v>5.4700854700854715E-2</v>
      </c>
      <c r="G9" s="32">
        <f t="shared" si="3"/>
        <v>5.8434343559194496E-2</v>
      </c>
      <c r="H9" s="32">
        <f t="shared" si="3"/>
        <v>5.4882588402479088E-2</v>
      </c>
      <c r="I9" s="32">
        <f t="shared" si="3"/>
        <v>4.6270436592686801E-2</v>
      </c>
      <c r="J9" s="32">
        <f t="shared" si="3"/>
        <v>4.5205766173386008E-2</v>
      </c>
      <c r="K9" s="32">
        <f t="shared" si="3"/>
        <v>3.8516595180554655E-2</v>
      </c>
      <c r="L9" s="32">
        <f t="shared" si="3"/>
        <v>3.6850408694049999E-2</v>
      </c>
      <c r="M9" s="32">
        <f t="shared" si="3"/>
        <v>3.8520171462088609E-2</v>
      </c>
      <c r="N9" s="32">
        <f t="shared" si="3"/>
        <v>3.5229059113804279E-2</v>
      </c>
      <c r="O9" s="32">
        <f t="shared" si="3"/>
        <v>3.3909628068798749E-2</v>
      </c>
      <c r="P9" s="32">
        <f t="shared" si="3"/>
        <v>2.947489558619704E-2</v>
      </c>
      <c r="Q9" s="32">
        <f t="shared" si="3"/>
        <v>3.3478447772290101E-2</v>
      </c>
      <c r="R9" s="32">
        <f t="shared" si="3"/>
        <v>3.6307669674682706E-2</v>
      </c>
      <c r="S9" s="32">
        <f t="shared" si="3"/>
        <v>3.6690310866683555E-2</v>
      </c>
      <c r="T9" s="32">
        <f t="shared" si="3"/>
        <v>3.2320628660450962E-2</v>
      </c>
      <c r="U9" s="32">
        <f t="shared" si="3"/>
        <v>3.3294341950316823E-2</v>
      </c>
      <c r="V9" s="32">
        <f t="shared" si="3"/>
        <v>3.3562518022563992E-2</v>
      </c>
      <c r="W9" s="32">
        <f t="shared" si="3"/>
        <v>2.9132492773674544E-2</v>
      </c>
      <c r="X9" s="32">
        <f t="shared" si="3"/>
        <v>3.3799669890760151E-2</v>
      </c>
      <c r="Y9" s="32">
        <f t="shared" si="3"/>
        <v>3.5933688188685337E-2</v>
      </c>
      <c r="AR9" s="31" t="s">
        <v>13</v>
      </c>
      <c r="AS9" s="32">
        <f t="shared" ref="AS9:BB9" si="4">(AS2+AS3-AS4-AS5)/AS6</f>
        <v>3.4813283684076664E-2</v>
      </c>
      <c r="AT9" s="32">
        <f t="shared" si="4"/>
        <v>3.5697775123872497E-2</v>
      </c>
      <c r="AU9" s="32">
        <f t="shared" si="4"/>
        <v>3.06103489735251E-2</v>
      </c>
      <c r="AV9" s="32">
        <f t="shared" si="4"/>
        <v>3.4871983314965875E-2</v>
      </c>
      <c r="AW9" s="32">
        <f t="shared" si="4"/>
        <v>3.8928364387868106E-2</v>
      </c>
      <c r="AX9" s="32">
        <f t="shared" si="4"/>
        <v>3.5779286450589559E-2</v>
      </c>
      <c r="AY9" s="32">
        <f t="shared" si="4"/>
        <v>4.2802759427109573E-2</v>
      </c>
      <c r="AZ9" s="32">
        <f t="shared" si="4"/>
        <v>4.6469952586533983E-2</v>
      </c>
      <c r="BA9" s="32">
        <f t="shared" si="4"/>
        <v>5.289289706817691E-2</v>
      </c>
      <c r="BB9" s="32">
        <f t="shared" si="4"/>
        <v>4.9405278919159086E-2</v>
      </c>
      <c r="BD9" s="31" t="s">
        <v>13</v>
      </c>
      <c r="BE9" s="32">
        <f t="shared" ref="BE9:CS9" si="5">(BE2+BE3-BE4-BE5)/BE6</f>
        <v>2.7837554382918486E-2</v>
      </c>
      <c r="BF9" s="32">
        <f t="shared" si="5"/>
        <v>3.4671146263502955E-2</v>
      </c>
      <c r="BG9" s="32">
        <f t="shared" si="5"/>
        <v>3.8080849664295639E-2</v>
      </c>
      <c r="BH9" s="32">
        <f t="shared" si="5"/>
        <v>4.722057239709037E-2</v>
      </c>
      <c r="BI9" s="32">
        <f t="shared" si="5"/>
        <v>4.3761823761802481E-2</v>
      </c>
      <c r="BJ9" s="32">
        <f t="shared" si="5"/>
        <v>3.8376026298654893E-2</v>
      </c>
      <c r="BK9" s="32">
        <f t="shared" si="5"/>
        <v>4.0061655502376427E-2</v>
      </c>
      <c r="BL9" s="32">
        <f t="shared" si="5"/>
        <v>3.2999806341936583E-2</v>
      </c>
      <c r="BM9" s="32">
        <f t="shared" si="5"/>
        <v>3.3074585537276713E-2</v>
      </c>
      <c r="BN9" s="32">
        <f t="shared" si="5"/>
        <v>3.9582706537082957E-2</v>
      </c>
      <c r="BO9" s="32">
        <f t="shared" si="5"/>
        <v>3.7133960490895748E-2</v>
      </c>
      <c r="BP9" s="32">
        <f t="shared" si="5"/>
        <v>4.3295620699689959E-2</v>
      </c>
      <c r="BQ9" s="32">
        <f t="shared" si="5"/>
        <v>4.141651684305598E-2</v>
      </c>
      <c r="BR9" s="32">
        <f t="shared" si="5"/>
        <v>3.6681457255852846E-2</v>
      </c>
      <c r="BS9" s="31" t="s">
        <v>13</v>
      </c>
      <c r="BT9" s="32">
        <f t="shared" si="5"/>
        <v>2.0232919195146436E-2</v>
      </c>
      <c r="BU9" s="32">
        <f t="shared" si="5"/>
        <v>2.5603530639248782E-2</v>
      </c>
      <c r="BV9" s="32">
        <f t="shared" si="5"/>
        <v>2.8484243787164285E-2</v>
      </c>
      <c r="BW9" s="32">
        <f t="shared" si="5"/>
        <v>2.4207056471486195E-2</v>
      </c>
      <c r="BX9" s="32">
        <f t="shared" si="5"/>
        <v>2.3045191208883542E-2</v>
      </c>
      <c r="BY9" s="32">
        <f t="shared" si="5"/>
        <v>2.5423310872658065E-2</v>
      </c>
      <c r="BZ9" s="32">
        <f t="shared" si="5"/>
        <v>3.1514684385952965E-2</v>
      </c>
      <c r="CA9" s="32">
        <f t="shared" si="5"/>
        <v>3.029081486903263E-2</v>
      </c>
      <c r="CB9" s="32">
        <f t="shared" si="5"/>
        <v>3.6533021955488437E-2</v>
      </c>
      <c r="CC9" s="32">
        <f t="shared" si="5"/>
        <v>3.9484688313344916E-2</v>
      </c>
      <c r="CD9" s="32">
        <f t="shared" si="5"/>
        <v>4.4038622657806725E-2</v>
      </c>
      <c r="CE9" s="32">
        <f t="shared" si="5"/>
        <v>3.9240236346137242E-2</v>
      </c>
      <c r="CF9" s="32">
        <f t="shared" si="5"/>
        <v>3.1881516762769235E-2</v>
      </c>
      <c r="CG9" s="32">
        <f t="shared" si="5"/>
        <v>3.0534269175499167E-2</v>
      </c>
      <c r="CH9" s="32">
        <f t="shared" si="5"/>
        <v>2.641330628715835E-2</v>
      </c>
      <c r="CI9" s="32">
        <f t="shared" si="5"/>
        <v>1.9920787015153044E-2</v>
      </c>
      <c r="CJ9" s="32">
        <f t="shared" si="5"/>
        <v>3.5191284211152453E-2</v>
      </c>
      <c r="CK9" s="32">
        <f t="shared" si="5"/>
        <v>2.8188724468266275E-2</v>
      </c>
      <c r="CL9" s="32">
        <f t="shared" si="5"/>
        <v>3.1141740707531791E-2</v>
      </c>
      <c r="CM9" s="32">
        <f t="shared" si="5"/>
        <v>3.322593412404766E-2</v>
      </c>
      <c r="CN9" s="32">
        <f t="shared" si="5"/>
        <v>2.8974825212812347E-2</v>
      </c>
      <c r="CO9" s="32">
        <f t="shared" si="5"/>
        <v>3.8283166862935154E-2</v>
      </c>
      <c r="CP9" s="32">
        <f t="shared" si="5"/>
        <v>3.8841214408482774E-2</v>
      </c>
      <c r="CQ9" s="32">
        <f t="shared" si="5"/>
        <v>3.9348559603830068E-2</v>
      </c>
      <c r="CR9" s="32">
        <f t="shared" si="5"/>
        <v>3.1412746400673895E-2</v>
      </c>
      <c r="CS9" s="32">
        <f t="shared" si="5"/>
        <v>2.5779184571382598E-2</v>
      </c>
    </row>
    <row r="10" spans="1:97" ht="24" hidden="1" x14ac:dyDescent="0.15">
      <c r="A10" s="26" t="s">
        <v>12</v>
      </c>
      <c r="R10" s="19">
        <v>3.619493800309987E-2</v>
      </c>
      <c r="S10" s="19">
        <v>3.8159163695490564E-2</v>
      </c>
      <c r="T10" s="19">
        <v>3.2544131989959153E-2</v>
      </c>
      <c r="U10" s="19">
        <v>3.8182033575287475E-2</v>
      </c>
      <c r="V10" s="19">
        <v>3.9960446095848486E-2</v>
      </c>
      <c r="W10" s="19">
        <v>3.5653234433854722E-2</v>
      </c>
      <c r="X10" s="19">
        <v>4.3675308051841721E-2</v>
      </c>
      <c r="Y10" s="19">
        <v>4.3203584753259736E-2</v>
      </c>
      <c r="Z10" s="19">
        <v>4.8101433073783291E-2</v>
      </c>
      <c r="AA10" s="19">
        <v>4.6549288946099047E-2</v>
      </c>
      <c r="AR10" s="26" t="s">
        <v>12</v>
      </c>
      <c r="BD10" s="26" t="s">
        <v>12</v>
      </c>
      <c r="BS10" s="26" t="s">
        <v>12</v>
      </c>
    </row>
    <row r="12" spans="1:97" s="35" customFormat="1" x14ac:dyDescent="0.15">
      <c r="A12" s="33"/>
      <c r="B12" s="34" t="s">
        <v>112</v>
      </c>
      <c r="C12" s="34">
        <v>1981</v>
      </c>
      <c r="D12" s="34">
        <v>1982</v>
      </c>
      <c r="E12" s="34">
        <v>1983</v>
      </c>
      <c r="F12" s="34">
        <v>1984</v>
      </c>
      <c r="G12" s="34">
        <v>1985</v>
      </c>
      <c r="H12" s="34">
        <v>1986</v>
      </c>
      <c r="I12" s="34">
        <v>1987</v>
      </c>
      <c r="J12" s="34">
        <v>1988</v>
      </c>
      <c r="K12" s="34">
        <v>1989</v>
      </c>
      <c r="L12" s="34">
        <v>1990</v>
      </c>
      <c r="M12" s="34">
        <v>1991</v>
      </c>
      <c r="N12" s="34">
        <v>1992</v>
      </c>
      <c r="O12" s="34">
        <v>1993</v>
      </c>
      <c r="P12" s="34">
        <v>1994</v>
      </c>
      <c r="Q12" s="34">
        <v>1995</v>
      </c>
      <c r="R12" s="34">
        <v>1996</v>
      </c>
      <c r="S12" s="34">
        <v>1997</v>
      </c>
      <c r="T12" s="34">
        <v>1998</v>
      </c>
      <c r="U12" s="34">
        <v>1999</v>
      </c>
      <c r="V12" s="34">
        <v>2000</v>
      </c>
      <c r="W12" s="34">
        <v>2001</v>
      </c>
      <c r="X12" s="34">
        <v>2002</v>
      </c>
      <c r="Y12" s="34">
        <v>2003</v>
      </c>
      <c r="Z12" s="29">
        <v>2004</v>
      </c>
      <c r="AA12" s="29">
        <v>2005</v>
      </c>
      <c r="AB12" s="29">
        <v>2006</v>
      </c>
      <c r="AC12" s="29">
        <v>2007</v>
      </c>
      <c r="AD12" s="29">
        <v>2008</v>
      </c>
      <c r="AE12" s="29">
        <v>2009</v>
      </c>
      <c r="AF12" s="29">
        <v>2010</v>
      </c>
      <c r="AG12" s="29">
        <v>2011</v>
      </c>
      <c r="AH12" s="29">
        <v>2012</v>
      </c>
      <c r="AI12" s="29">
        <v>2013</v>
      </c>
      <c r="AJ12" s="29">
        <v>2014</v>
      </c>
      <c r="AK12" s="176">
        <v>2015</v>
      </c>
      <c r="AL12" s="176">
        <v>2016</v>
      </c>
      <c r="AM12" s="35">
        <v>2017</v>
      </c>
      <c r="AN12" s="35">
        <v>2018</v>
      </c>
      <c r="AO12" s="35">
        <v>2019</v>
      </c>
      <c r="AR12" s="34"/>
      <c r="AS12" s="29">
        <v>1996</v>
      </c>
      <c r="AT12" s="29">
        <v>1997</v>
      </c>
      <c r="AU12" s="29">
        <v>1998</v>
      </c>
      <c r="AV12" s="29">
        <v>1999</v>
      </c>
      <c r="AW12" s="29">
        <v>2000</v>
      </c>
      <c r="AX12" s="29">
        <v>2001</v>
      </c>
      <c r="AY12" s="29">
        <v>2002</v>
      </c>
      <c r="AZ12" s="29">
        <v>2003</v>
      </c>
      <c r="BA12" s="29">
        <v>2004</v>
      </c>
      <c r="BB12" s="29">
        <v>2005</v>
      </c>
      <c r="BT12" s="174"/>
      <c r="BU12" s="174"/>
      <c r="BV12" s="174"/>
      <c r="BW12" s="174"/>
      <c r="BX12" s="174"/>
      <c r="BY12" s="174"/>
      <c r="BZ12" s="174"/>
      <c r="CA12" s="174"/>
      <c r="CB12" s="174"/>
      <c r="CC12" s="174"/>
      <c r="CD12" s="174"/>
      <c r="CE12" s="174"/>
      <c r="CF12" s="174"/>
      <c r="CG12" s="174"/>
      <c r="CH12" s="174"/>
      <c r="CI12" s="174"/>
      <c r="CJ12" s="174"/>
      <c r="CK12" s="174"/>
      <c r="CL12" s="174"/>
      <c r="CM12" s="174"/>
      <c r="CN12" s="174"/>
      <c r="CO12" s="174"/>
    </row>
    <row r="13" spans="1:97" ht="24" hidden="1" x14ac:dyDescent="0.15">
      <c r="A13" s="26" t="s">
        <v>15</v>
      </c>
      <c r="B13" s="19">
        <f t="shared" ref="B13:Y13" si="6">(B2-B4)/B6</f>
        <v>6.4922213427805561E-2</v>
      </c>
      <c r="C13" s="19">
        <f t="shared" si="6"/>
        <v>5.9126116321298508E-2</v>
      </c>
      <c r="D13" s="19">
        <f t="shared" si="6"/>
        <v>5.7227662052111904E-2</v>
      </c>
      <c r="E13" s="19">
        <f t="shared" si="6"/>
        <v>5.8499917385428112E-2</v>
      </c>
      <c r="F13" s="19">
        <f t="shared" si="6"/>
        <v>6.0253214427543229E-2</v>
      </c>
      <c r="G13" s="19">
        <f t="shared" si="6"/>
        <v>6.1187067521793502E-2</v>
      </c>
      <c r="H13" s="19">
        <f t="shared" si="6"/>
        <v>5.8494369317625632E-2</v>
      </c>
      <c r="I13" s="19">
        <f t="shared" si="6"/>
        <v>4.891542792422781E-2</v>
      </c>
      <c r="J13" s="19">
        <f t="shared" si="6"/>
        <v>4.8066413024707585E-2</v>
      </c>
      <c r="K13" s="19">
        <f t="shared" si="6"/>
        <v>4.0412820730664052E-2</v>
      </c>
      <c r="L13" s="19">
        <f t="shared" si="6"/>
        <v>4.0169290570625973E-2</v>
      </c>
      <c r="M13" s="19">
        <f t="shared" si="6"/>
        <v>4.2259180808177865E-2</v>
      </c>
      <c r="N13" s="19">
        <f t="shared" si="6"/>
        <v>4.0296808742995127E-2</v>
      </c>
      <c r="O13" s="19">
        <f t="shared" si="6"/>
        <v>3.9251098137623716E-2</v>
      </c>
      <c r="P13" s="19">
        <f t="shared" si="6"/>
        <v>3.4877573917269616E-2</v>
      </c>
      <c r="Q13" s="19">
        <f t="shared" si="6"/>
        <v>3.7933529087217095E-2</v>
      </c>
      <c r="R13" s="19">
        <f t="shared" si="6"/>
        <v>3.9268350242994438E-2</v>
      </c>
      <c r="S13" s="19">
        <f t="shared" si="6"/>
        <v>4.0767331861943749E-2</v>
      </c>
      <c r="T13" s="19">
        <f t="shared" si="6"/>
        <v>3.6195426369199139E-2</v>
      </c>
      <c r="U13" s="19">
        <f t="shared" si="6"/>
        <v>3.9107273033140807E-2</v>
      </c>
      <c r="V13" s="19">
        <f t="shared" si="6"/>
        <v>3.7056380661102596E-2</v>
      </c>
      <c r="W13" s="19">
        <f t="shared" si="6"/>
        <v>3.2282920972363238E-2</v>
      </c>
      <c r="X13" s="19">
        <f t="shared" si="6"/>
        <v>3.811446741357636E-2</v>
      </c>
      <c r="Y13" s="19">
        <f t="shared" si="6"/>
        <v>3.6391334736424197E-2</v>
      </c>
      <c r="AS13" s="19">
        <f t="shared" ref="AS13:BB13" si="7">(AS2-AS4)/AS6</f>
        <v>3.7226547153842535E-2</v>
      </c>
      <c r="AT13" s="19">
        <f t="shared" si="7"/>
        <v>3.9145091355803352E-2</v>
      </c>
      <c r="AU13" s="19">
        <f t="shared" si="7"/>
        <v>3.3500749562433617E-2</v>
      </c>
      <c r="AV13" s="19">
        <f t="shared" si="7"/>
        <v>3.9303040633977979E-2</v>
      </c>
      <c r="AW13" s="19">
        <f t="shared" si="7"/>
        <v>4.0338243840112038E-2</v>
      </c>
      <c r="AX13" s="19">
        <f t="shared" si="7"/>
        <v>3.5728987433283774E-2</v>
      </c>
      <c r="AY13" s="19">
        <f t="shared" si="7"/>
        <v>4.3358662448440596E-2</v>
      </c>
      <c r="AZ13" s="19">
        <f t="shared" si="7"/>
        <v>4.2498386112563583E-2</v>
      </c>
      <c r="BA13" s="19">
        <f t="shared" si="7"/>
        <v>4.7019146943497028E-2</v>
      </c>
      <c r="BB13" s="19">
        <f t="shared" si="7"/>
        <v>4.5674163442610091E-2</v>
      </c>
    </row>
    <row r="14" spans="1:97" s="32" customFormat="1" ht="24" x14ac:dyDescent="0.15">
      <c r="A14" s="31" t="s">
        <v>16</v>
      </c>
      <c r="C14" s="32">
        <f t="shared" ref="C14:Y14" si="8">(C2+C3-C4)/C6</f>
        <v>5.3823574976919614E-2</v>
      </c>
      <c r="D14" s="32">
        <f t="shared" si="8"/>
        <v>5.3643943490627358E-2</v>
      </c>
      <c r="E14" s="32">
        <f t="shared" si="8"/>
        <v>5.4631883328423406E-2</v>
      </c>
      <c r="F14" s="32">
        <f t="shared" si="8"/>
        <v>5.626901125246106E-2</v>
      </c>
      <c r="G14" s="32">
        <f t="shared" si="8"/>
        <v>5.9957697501193709E-2</v>
      </c>
      <c r="H14" s="32">
        <f t="shared" si="8"/>
        <v>5.6075916155406975E-2</v>
      </c>
      <c r="I14" s="32">
        <f t="shared" si="8"/>
        <v>4.7417257564089856E-2</v>
      </c>
      <c r="J14" s="32">
        <f t="shared" si="8"/>
        <v>4.6173128697811296E-2</v>
      </c>
      <c r="K14" s="32">
        <f t="shared" si="8"/>
        <v>3.912750071710426E-2</v>
      </c>
      <c r="L14" s="32">
        <f t="shared" si="8"/>
        <v>3.7448772779915152E-2</v>
      </c>
      <c r="M14" s="32">
        <f t="shared" si="8"/>
        <v>3.9201373302911097E-2</v>
      </c>
      <c r="N14" s="32">
        <f t="shared" si="8"/>
        <v>3.5753393928602467E-2</v>
      </c>
      <c r="O14" s="32">
        <f t="shared" si="8"/>
        <v>3.4412779816109351E-2</v>
      </c>
      <c r="P14" s="32">
        <f t="shared" si="8"/>
        <v>2.9974074665887401E-2</v>
      </c>
      <c r="Q14" s="32">
        <f t="shared" si="8"/>
        <v>3.3864628670910994E-2</v>
      </c>
      <c r="R14" s="32">
        <f t="shared" si="8"/>
        <v>3.727188303574986E-2</v>
      </c>
      <c r="S14" s="32">
        <f t="shared" si="8"/>
        <v>3.7578201834741684E-2</v>
      </c>
      <c r="T14" s="32">
        <f t="shared" si="8"/>
        <v>3.3182837857734841E-2</v>
      </c>
      <c r="U14" s="32">
        <f t="shared" si="8"/>
        <v>3.4325688330623001E-2</v>
      </c>
      <c r="V14" s="32">
        <f t="shared" si="8"/>
        <v>3.3844286638359471E-2</v>
      </c>
      <c r="W14" s="32">
        <f t="shared" si="8"/>
        <v>2.9159690040255471E-2</v>
      </c>
      <c r="X14" s="32">
        <f t="shared" si="8"/>
        <v>3.3486441648681808E-2</v>
      </c>
      <c r="Y14" s="32">
        <f t="shared" si="8"/>
        <v>3.5285600048698296E-2</v>
      </c>
      <c r="AS14" s="32">
        <f t="shared" ref="AS14:BB14" si="9">(AS2+AS3-AS4)/AS6</f>
        <v>3.5844892834819335E-2</v>
      </c>
      <c r="AT14" s="32">
        <f t="shared" si="9"/>
        <v>3.6683702784185285E-2</v>
      </c>
      <c r="AU14" s="32">
        <f t="shared" si="9"/>
        <v>3.156696654599956E-2</v>
      </c>
      <c r="AV14" s="32">
        <f t="shared" si="9"/>
        <v>3.5992990373656379E-2</v>
      </c>
      <c r="AW14" s="32">
        <f t="shared" si="9"/>
        <v>3.9306162132131665E-2</v>
      </c>
      <c r="AX14" s="32">
        <f t="shared" si="9"/>
        <v>3.5855039450018611E-2</v>
      </c>
      <c r="AY14" s="32">
        <f t="shared" si="9"/>
        <v>4.2486113823708441E-2</v>
      </c>
      <c r="AZ14" s="32">
        <f t="shared" si="9"/>
        <v>4.576475394583783E-2</v>
      </c>
      <c r="BA14" s="32">
        <f t="shared" si="9"/>
        <v>5.1810610937890647E-2</v>
      </c>
      <c r="BB14" s="32">
        <f t="shared" si="9"/>
        <v>4.8530153415670123E-2</v>
      </c>
      <c r="BT14" s="173"/>
      <c r="BU14" s="173"/>
      <c r="BV14" s="173"/>
      <c r="BW14" s="173"/>
      <c r="BX14" s="173"/>
      <c r="BY14" s="173"/>
      <c r="BZ14" s="173"/>
      <c r="CA14" s="173"/>
      <c r="CB14" s="173"/>
      <c r="CC14" s="173"/>
      <c r="CD14" s="173"/>
      <c r="CE14" s="173"/>
      <c r="CF14" s="173"/>
      <c r="CG14" s="173"/>
      <c r="CH14" s="173"/>
      <c r="CI14" s="173"/>
      <c r="CJ14" s="173"/>
      <c r="CK14" s="173"/>
      <c r="CL14" s="173"/>
      <c r="CM14" s="173"/>
      <c r="CN14" s="173"/>
      <c r="CO14" s="173"/>
    </row>
    <row r="15" spans="1:97" s="32" customFormat="1" ht="24" hidden="1" x14ac:dyDescent="0.15">
      <c r="A15" s="31" t="s">
        <v>17</v>
      </c>
      <c r="R15" s="32">
        <v>3.7226547153842535E-2</v>
      </c>
      <c r="S15" s="32">
        <v>3.9145091355803352E-2</v>
      </c>
      <c r="T15" s="32">
        <v>3.3500749562433617E-2</v>
      </c>
      <c r="U15" s="32">
        <v>3.9303040633977979E-2</v>
      </c>
      <c r="V15" s="32">
        <v>4.0338243840112038E-2</v>
      </c>
      <c r="W15" s="32">
        <v>3.5728987433283774E-2</v>
      </c>
      <c r="X15" s="32">
        <v>4.3358662448440596E-2</v>
      </c>
      <c r="Y15" s="32">
        <v>4.2498386112563583E-2</v>
      </c>
      <c r="Z15" s="32">
        <v>4.7019146943497028E-2</v>
      </c>
      <c r="AA15" s="32">
        <v>4.5674163442610091E-2</v>
      </c>
      <c r="BT15" s="173"/>
      <c r="BU15" s="173"/>
      <c r="BV15" s="173"/>
      <c r="BW15" s="173"/>
      <c r="BX15" s="173"/>
      <c r="BY15" s="173"/>
      <c r="BZ15" s="173"/>
      <c r="CA15" s="173"/>
      <c r="CB15" s="173"/>
      <c r="CC15" s="173"/>
      <c r="CD15" s="173"/>
      <c r="CE15" s="173"/>
      <c r="CF15" s="173"/>
      <c r="CG15" s="173"/>
      <c r="CH15" s="173"/>
      <c r="CI15" s="173"/>
      <c r="CJ15" s="173"/>
      <c r="CK15" s="173"/>
      <c r="CL15" s="173"/>
      <c r="CM15" s="173"/>
      <c r="CN15" s="173"/>
      <c r="CO15" s="173"/>
    </row>
    <row r="16" spans="1:97" s="32" customFormat="1" ht="24" x14ac:dyDescent="0.15">
      <c r="A16" s="31" t="s">
        <v>18</v>
      </c>
      <c r="R16" s="32">
        <f>AS14</f>
        <v>3.5844892834819335E-2</v>
      </c>
      <c r="S16" s="32">
        <f t="shared" ref="S16:AA16" si="10">AT14</f>
        <v>3.6683702784185285E-2</v>
      </c>
      <c r="T16" s="32">
        <f t="shared" si="10"/>
        <v>3.156696654599956E-2</v>
      </c>
      <c r="U16" s="32">
        <f t="shared" si="10"/>
        <v>3.5992990373656379E-2</v>
      </c>
      <c r="V16" s="32">
        <f t="shared" si="10"/>
        <v>3.9306162132131665E-2</v>
      </c>
      <c r="W16" s="32">
        <f t="shared" si="10"/>
        <v>3.5855039450018611E-2</v>
      </c>
      <c r="X16" s="32">
        <f t="shared" si="10"/>
        <v>4.2486113823708441E-2</v>
      </c>
      <c r="Y16" s="32">
        <f t="shared" si="10"/>
        <v>4.576475394583783E-2</v>
      </c>
      <c r="Z16" s="32">
        <f t="shared" si="10"/>
        <v>5.1810610937890647E-2</v>
      </c>
      <c r="AA16" s="32">
        <f t="shared" si="10"/>
        <v>4.8530153415670123E-2</v>
      </c>
      <c r="BT16" s="173"/>
      <c r="BU16" s="173"/>
      <c r="BV16" s="173"/>
      <c r="BW16" s="173"/>
      <c r="BX16" s="173"/>
      <c r="BY16" s="173"/>
      <c r="BZ16" s="173"/>
      <c r="CA16" s="173"/>
      <c r="CB16" s="173"/>
      <c r="CC16" s="173"/>
      <c r="CD16" s="173"/>
      <c r="CE16" s="173"/>
      <c r="CF16" s="173"/>
      <c r="CG16" s="173"/>
      <c r="CH16" s="173"/>
      <c r="CI16" s="173"/>
      <c r="CJ16" s="173"/>
      <c r="CK16" s="173"/>
      <c r="CL16" s="173"/>
      <c r="CM16" s="173"/>
      <c r="CN16" s="173"/>
      <c r="CO16" s="173"/>
    </row>
    <row r="17" spans="1:93" s="32" customFormat="1" ht="24" x14ac:dyDescent="0.15">
      <c r="A17" s="31" t="s">
        <v>115</v>
      </c>
      <c r="W17" s="32">
        <f>BE9</f>
        <v>2.7837554382918486E-2</v>
      </c>
      <c r="X17" s="32">
        <f t="shared" ref="X17:AF17" si="11">BF9</f>
        <v>3.4671146263502955E-2</v>
      </c>
      <c r="Y17" s="32">
        <f t="shared" si="11"/>
        <v>3.8080849664295639E-2</v>
      </c>
      <c r="Z17" s="32">
        <f t="shared" si="11"/>
        <v>4.722057239709037E-2</v>
      </c>
      <c r="AA17" s="32">
        <f t="shared" si="11"/>
        <v>4.3761823761802481E-2</v>
      </c>
      <c r="AB17" s="32">
        <f t="shared" si="11"/>
        <v>3.8376026298654893E-2</v>
      </c>
      <c r="AC17" s="32">
        <f t="shared" si="11"/>
        <v>4.0061655502376427E-2</v>
      </c>
      <c r="AD17" s="32">
        <f t="shared" si="11"/>
        <v>3.2999806341936583E-2</v>
      </c>
      <c r="AE17" s="32">
        <f t="shared" si="11"/>
        <v>3.3074585537276713E-2</v>
      </c>
      <c r="AF17" s="32">
        <f t="shared" si="11"/>
        <v>3.9582706537082957E-2</v>
      </c>
      <c r="AG17" s="32">
        <f>BO9</f>
        <v>3.7133960490895748E-2</v>
      </c>
      <c r="AH17" s="32">
        <f>BP9</f>
        <v>4.3295620699689959E-2</v>
      </c>
      <c r="AI17" s="32">
        <f>BQ9</f>
        <v>4.141651684305598E-2</v>
      </c>
      <c r="AJ17" s="32">
        <f>BR9</f>
        <v>3.6681457255852846E-2</v>
      </c>
      <c r="BT17" s="173"/>
      <c r="BU17" s="173"/>
      <c r="BV17" s="173"/>
      <c r="BW17" s="173"/>
      <c r="BX17" s="173"/>
      <c r="BY17" s="173"/>
      <c r="BZ17" s="173"/>
      <c r="CA17" s="173"/>
      <c r="CB17" s="173"/>
      <c r="CC17" s="173"/>
      <c r="CD17" s="173"/>
      <c r="CE17" s="173"/>
      <c r="CF17" s="173"/>
      <c r="CG17" s="173"/>
      <c r="CH17" s="173"/>
      <c r="CI17" s="173"/>
      <c r="CJ17" s="173"/>
      <c r="CK17" s="173"/>
      <c r="CL17" s="173"/>
      <c r="CM17" s="173"/>
      <c r="CN17" s="173"/>
      <c r="CO17" s="173"/>
    </row>
    <row r="18" spans="1:93" ht="24" x14ac:dyDescent="0.15">
      <c r="A18" s="31" t="s">
        <v>145</v>
      </c>
      <c r="P18" s="32">
        <f>BT9</f>
        <v>2.0232919195146436E-2</v>
      </c>
      <c r="Q18" s="32">
        <f t="shared" ref="Q18:AM18" si="12">BU9</f>
        <v>2.5603530639248782E-2</v>
      </c>
      <c r="R18" s="32">
        <f t="shared" si="12"/>
        <v>2.8484243787164285E-2</v>
      </c>
      <c r="S18" s="32">
        <f t="shared" si="12"/>
        <v>2.4207056471486195E-2</v>
      </c>
      <c r="T18" s="32">
        <f t="shared" si="12"/>
        <v>2.3045191208883542E-2</v>
      </c>
      <c r="U18" s="32">
        <f t="shared" si="12"/>
        <v>2.5423310872658065E-2</v>
      </c>
      <c r="V18" s="32">
        <f t="shared" si="12"/>
        <v>3.1514684385952965E-2</v>
      </c>
      <c r="W18" s="32">
        <f t="shared" si="12"/>
        <v>3.029081486903263E-2</v>
      </c>
      <c r="X18" s="32">
        <f t="shared" si="12"/>
        <v>3.6533021955488437E-2</v>
      </c>
      <c r="Y18" s="32">
        <f t="shared" si="12"/>
        <v>3.9484688313344916E-2</v>
      </c>
      <c r="Z18" s="32">
        <f t="shared" si="12"/>
        <v>4.4038622657806725E-2</v>
      </c>
      <c r="AA18" s="32">
        <f t="shared" si="12"/>
        <v>3.9240236346137242E-2</v>
      </c>
      <c r="AB18" s="32">
        <f t="shared" si="12"/>
        <v>3.1881516762769235E-2</v>
      </c>
      <c r="AC18" s="32">
        <f t="shared" si="12"/>
        <v>3.0534269175499167E-2</v>
      </c>
      <c r="AD18" s="32">
        <f t="shared" si="12"/>
        <v>2.641330628715835E-2</v>
      </c>
      <c r="AE18" s="32">
        <f t="shared" si="12"/>
        <v>1.9920787015153044E-2</v>
      </c>
      <c r="AF18" s="32">
        <f t="shared" si="12"/>
        <v>3.5191284211152453E-2</v>
      </c>
      <c r="AG18" s="32">
        <f t="shared" si="12"/>
        <v>2.8188724468266275E-2</v>
      </c>
      <c r="AH18" s="32">
        <f t="shared" si="12"/>
        <v>3.1141740707531791E-2</v>
      </c>
      <c r="AI18" s="32">
        <f t="shared" si="12"/>
        <v>3.322593412404766E-2</v>
      </c>
      <c r="AJ18" s="32">
        <f t="shared" si="12"/>
        <v>2.8974825212812347E-2</v>
      </c>
      <c r="AK18" s="32">
        <f t="shared" si="12"/>
        <v>3.8283166862935154E-2</v>
      </c>
      <c r="AL18" s="32">
        <f t="shared" si="12"/>
        <v>3.8841214408482774E-2</v>
      </c>
      <c r="AM18" s="32">
        <f t="shared" si="12"/>
        <v>3.9348559603830068E-2</v>
      </c>
      <c r="AN18" s="32">
        <f t="shared" ref="AN18" si="13">CR9</f>
        <v>3.1412746400673895E-2</v>
      </c>
      <c r="AO18" s="32">
        <f t="shared" ref="AO18" si="14">CS9</f>
        <v>2.5779184571382598E-2</v>
      </c>
      <c r="AP18" s="32"/>
      <c r="AQ18" s="32"/>
    </row>
  </sheetData>
  <phoneticPr fontId="3"/>
  <pageMargins left="0.59055118110236227" right="0.59055118110236227" top="0.98425196850393704" bottom="0.98425196850393704" header="0.51181102362204722" footer="0.51181102362204722"/>
  <pageSetup paperSize="9" scale="70" orientation="landscape" verticalDpi="0"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0000"/>
  </sheetPr>
  <dimension ref="A1:CR17"/>
  <sheetViews>
    <sheetView workbookViewId="0">
      <pane xSplit="1" topLeftCell="B1" activePane="topRight" state="frozen"/>
      <selection pane="topRight" activeCell="BS2" sqref="BS2:CR2"/>
    </sheetView>
  </sheetViews>
  <sheetFormatPr defaultRowHeight="13.5" x14ac:dyDescent="0.15"/>
  <cols>
    <col min="1" max="1" width="30.625" style="41" customWidth="1"/>
    <col min="2" max="27" width="9.875" style="38" bestFit="1" customWidth="1"/>
    <col min="28" max="42" width="9" style="38"/>
    <col min="43" max="43" width="30.625" style="38" customWidth="1"/>
    <col min="44" max="53" width="9.875" style="38" bestFit="1" customWidth="1"/>
    <col min="54" max="54" width="9" style="38"/>
    <col min="55" max="55" width="30.625" style="38" customWidth="1"/>
    <col min="56" max="65" width="9.875" style="38" bestFit="1" customWidth="1"/>
    <col min="66" max="69" width="9" style="38"/>
    <col min="70" max="70" width="30.625" style="38" customWidth="1"/>
    <col min="71" max="16384" width="9" style="38"/>
  </cols>
  <sheetData>
    <row r="1" spans="1:96" s="104" customFormat="1" x14ac:dyDescent="0.15">
      <c r="A1" s="101"/>
      <c r="B1" s="102">
        <v>1980</v>
      </c>
      <c r="C1" s="102">
        <v>1981</v>
      </c>
      <c r="D1" s="102">
        <v>1982</v>
      </c>
      <c r="E1" s="102">
        <v>1983</v>
      </c>
      <c r="F1" s="102">
        <v>1984</v>
      </c>
      <c r="G1" s="102">
        <v>1985</v>
      </c>
      <c r="H1" s="102">
        <v>1986</v>
      </c>
      <c r="I1" s="102">
        <v>1987</v>
      </c>
      <c r="J1" s="102">
        <v>1988</v>
      </c>
      <c r="K1" s="102">
        <v>1989</v>
      </c>
      <c r="L1" s="102">
        <v>1990</v>
      </c>
      <c r="M1" s="102">
        <v>1991</v>
      </c>
      <c r="N1" s="102">
        <v>1992</v>
      </c>
      <c r="O1" s="102">
        <v>1993</v>
      </c>
      <c r="P1" s="102">
        <v>1994</v>
      </c>
      <c r="Q1" s="102">
        <v>1995</v>
      </c>
      <c r="R1" s="102">
        <v>1996</v>
      </c>
      <c r="S1" s="102">
        <v>1997</v>
      </c>
      <c r="T1" s="102">
        <v>1998</v>
      </c>
      <c r="U1" s="102">
        <v>1999</v>
      </c>
      <c r="V1" s="102">
        <v>2000</v>
      </c>
      <c r="W1" s="102">
        <v>2001</v>
      </c>
      <c r="X1" s="102">
        <v>2002</v>
      </c>
      <c r="Y1" s="102">
        <v>2003</v>
      </c>
      <c r="Z1" s="103">
        <v>2004</v>
      </c>
      <c r="AA1" s="103">
        <v>2005</v>
      </c>
      <c r="AB1" s="103">
        <v>2006</v>
      </c>
      <c r="AC1" s="103">
        <v>2007</v>
      </c>
      <c r="AD1" s="103">
        <v>2008</v>
      </c>
      <c r="AE1" s="103">
        <v>2009</v>
      </c>
      <c r="AF1" s="103">
        <v>2010</v>
      </c>
      <c r="AG1" s="103">
        <v>2011</v>
      </c>
      <c r="AH1" s="103">
        <v>2012</v>
      </c>
      <c r="AI1" s="103">
        <v>2013</v>
      </c>
      <c r="AJ1" s="103"/>
      <c r="AQ1" s="101"/>
      <c r="AR1" s="103">
        <v>1996</v>
      </c>
      <c r="AS1" s="103">
        <v>1997</v>
      </c>
      <c r="AT1" s="103">
        <v>1998</v>
      </c>
      <c r="AU1" s="103">
        <v>1999</v>
      </c>
      <c r="AV1" s="103">
        <v>2000</v>
      </c>
      <c r="AW1" s="103">
        <v>2001</v>
      </c>
      <c r="AX1" s="103">
        <v>2002</v>
      </c>
      <c r="AY1" s="103">
        <v>2003</v>
      </c>
      <c r="AZ1" s="103">
        <v>2004</v>
      </c>
      <c r="BA1" s="103">
        <v>2005</v>
      </c>
      <c r="BC1" s="101"/>
      <c r="BD1" s="102">
        <v>2001</v>
      </c>
      <c r="BE1" s="102">
        <v>2002</v>
      </c>
      <c r="BF1" s="102">
        <v>2003</v>
      </c>
      <c r="BG1" s="103">
        <v>2004</v>
      </c>
      <c r="BH1" s="103">
        <v>2005</v>
      </c>
      <c r="BI1" s="103">
        <v>2006</v>
      </c>
      <c r="BJ1" s="103">
        <v>2007</v>
      </c>
      <c r="BK1" s="103">
        <v>2008</v>
      </c>
      <c r="BL1" s="103">
        <v>2009</v>
      </c>
      <c r="BM1" s="103">
        <v>2010</v>
      </c>
      <c r="BN1" s="104">
        <v>2011</v>
      </c>
      <c r="BO1" s="104">
        <v>2012</v>
      </c>
      <c r="BP1" s="104">
        <v>2013</v>
      </c>
      <c r="BQ1" s="104">
        <v>2014</v>
      </c>
      <c r="BR1" s="101"/>
      <c r="BS1" s="104">
        <v>1994</v>
      </c>
      <c r="BT1" s="104">
        <f>BS1+1</f>
        <v>1995</v>
      </c>
      <c r="BU1" s="104">
        <f t="shared" ref="BU1:CO1" si="0">BT1+1</f>
        <v>1996</v>
      </c>
      <c r="BV1" s="104">
        <f t="shared" si="0"/>
        <v>1997</v>
      </c>
      <c r="BW1" s="104">
        <f t="shared" si="0"/>
        <v>1998</v>
      </c>
      <c r="BX1" s="104">
        <f t="shared" si="0"/>
        <v>1999</v>
      </c>
      <c r="BY1" s="104">
        <f t="shared" si="0"/>
        <v>2000</v>
      </c>
      <c r="BZ1" s="104">
        <f t="shared" si="0"/>
        <v>2001</v>
      </c>
      <c r="CA1" s="104">
        <f t="shared" si="0"/>
        <v>2002</v>
      </c>
      <c r="CB1" s="104">
        <f t="shared" si="0"/>
        <v>2003</v>
      </c>
      <c r="CC1" s="104">
        <f t="shared" si="0"/>
        <v>2004</v>
      </c>
      <c r="CD1" s="104">
        <f t="shared" si="0"/>
        <v>2005</v>
      </c>
      <c r="CE1" s="104">
        <f t="shared" si="0"/>
        <v>2006</v>
      </c>
      <c r="CF1" s="104">
        <f t="shared" si="0"/>
        <v>2007</v>
      </c>
      <c r="CG1" s="104">
        <f t="shared" si="0"/>
        <v>2008</v>
      </c>
      <c r="CH1" s="104">
        <f t="shared" si="0"/>
        <v>2009</v>
      </c>
      <c r="CI1" s="104">
        <f t="shared" si="0"/>
        <v>2010</v>
      </c>
      <c r="CJ1" s="104">
        <f t="shared" si="0"/>
        <v>2011</v>
      </c>
      <c r="CK1" s="104">
        <f t="shared" si="0"/>
        <v>2012</v>
      </c>
      <c r="CL1" s="104">
        <f t="shared" si="0"/>
        <v>2013</v>
      </c>
      <c r="CM1" s="104">
        <f t="shared" si="0"/>
        <v>2014</v>
      </c>
      <c r="CN1" s="104">
        <f t="shared" si="0"/>
        <v>2015</v>
      </c>
      <c r="CO1" s="104">
        <f t="shared" si="0"/>
        <v>2016</v>
      </c>
      <c r="CP1" s="104">
        <v>2017</v>
      </c>
      <c r="CQ1" s="104">
        <v>2018</v>
      </c>
      <c r="CR1" s="104">
        <v>2019</v>
      </c>
    </row>
    <row r="2" spans="1:96" s="108" customFormat="1" x14ac:dyDescent="0.15">
      <c r="A2" s="105" t="s">
        <v>102</v>
      </c>
      <c r="B2" s="106">
        <v>196955.5</v>
      </c>
      <c r="C2" s="106">
        <v>209244</v>
      </c>
      <c r="D2" s="106">
        <v>219226.9</v>
      </c>
      <c r="E2" s="106">
        <v>227539.5</v>
      </c>
      <c r="F2" s="106">
        <v>240959.4</v>
      </c>
      <c r="G2" s="106">
        <v>256639.6</v>
      </c>
      <c r="H2" s="106">
        <v>267497.8</v>
      </c>
      <c r="I2" s="106">
        <v>277290.5</v>
      </c>
      <c r="J2" s="106">
        <v>297197.7</v>
      </c>
      <c r="K2" s="106">
        <v>317271.5</v>
      </c>
      <c r="L2" s="106">
        <v>341137.6</v>
      </c>
      <c r="M2" s="106">
        <v>365164.3</v>
      </c>
      <c r="N2" s="106">
        <v>369186.2</v>
      </c>
      <c r="O2" s="106">
        <v>370642.7</v>
      </c>
      <c r="P2" s="106">
        <v>371476</v>
      </c>
      <c r="Q2" s="106">
        <v>373273.8</v>
      </c>
      <c r="R2" s="106">
        <v>383428.7</v>
      </c>
      <c r="S2" s="106">
        <v>393220.4</v>
      </c>
      <c r="T2" s="106">
        <v>382658.1</v>
      </c>
      <c r="U2" s="106">
        <v>376790.1</v>
      </c>
      <c r="V2" s="106">
        <v>377089.7</v>
      </c>
      <c r="W2" s="106">
        <v>369477.1</v>
      </c>
      <c r="X2" s="106">
        <v>364543.5</v>
      </c>
      <c r="Y2" s="106">
        <v>365053.6</v>
      </c>
      <c r="Z2" s="107">
        <v>360399</v>
      </c>
      <c r="AA2" s="107">
        <v>366444.6</v>
      </c>
      <c r="AB2" s="107"/>
      <c r="AC2" s="107"/>
      <c r="AD2" s="107"/>
      <c r="AE2" s="107"/>
      <c r="AF2" s="107"/>
      <c r="AG2" s="107"/>
      <c r="AH2" s="107"/>
      <c r="AI2" s="107"/>
      <c r="AJ2" s="107"/>
      <c r="AQ2" s="105" t="s">
        <v>102</v>
      </c>
      <c r="AR2" s="107">
        <v>376364.4</v>
      </c>
      <c r="AS2" s="107">
        <v>384762.1</v>
      </c>
      <c r="AT2" s="107">
        <v>371628.6</v>
      </c>
      <c r="AU2" s="107">
        <v>367432.2</v>
      </c>
      <c r="AV2" s="107">
        <v>369524.7</v>
      </c>
      <c r="AW2" s="107">
        <v>361493.3</v>
      </c>
      <c r="AX2" s="107">
        <v>358670.1</v>
      </c>
      <c r="AY2" s="107">
        <v>356946</v>
      </c>
      <c r="AZ2" s="107">
        <v>360399</v>
      </c>
      <c r="BA2" s="107">
        <v>366444.6</v>
      </c>
      <c r="BC2" s="105" t="s">
        <v>102</v>
      </c>
      <c r="BD2" s="108">
        <v>368116.1</v>
      </c>
      <c r="BE2" s="108">
        <v>364783.9</v>
      </c>
      <c r="BF2" s="108">
        <v>366695.7</v>
      </c>
      <c r="BG2" s="108">
        <v>371109.6</v>
      </c>
      <c r="BH2" s="108">
        <v>373809.5</v>
      </c>
      <c r="BI2" s="108">
        <v>375387.9</v>
      </c>
      <c r="BJ2" s="108">
        <v>382246.3</v>
      </c>
      <c r="BK2" s="108">
        <v>367231.3</v>
      </c>
      <c r="BL2" s="108">
        <v>340223.6</v>
      </c>
      <c r="BM2" s="108">
        <v>353468.7</v>
      </c>
      <c r="BN2" s="108">
        <v>347558.6</v>
      </c>
      <c r="BO2" s="108">
        <v>353021.4</v>
      </c>
      <c r="BP2" s="108">
        <v>356541.8</v>
      </c>
      <c r="BQ2" s="108">
        <v>362475.4</v>
      </c>
      <c r="BR2" s="105" t="s">
        <v>102</v>
      </c>
      <c r="BS2" s="108">
        <v>369217.5</v>
      </c>
      <c r="BT2" s="108">
        <v>377736.2</v>
      </c>
      <c r="BU2" s="108">
        <v>390199</v>
      </c>
      <c r="BV2" s="108">
        <v>394664.2</v>
      </c>
      <c r="BW2" s="108">
        <v>383849.9</v>
      </c>
      <c r="BX2" s="108">
        <v>377739.1</v>
      </c>
      <c r="BY2" s="108">
        <v>385745.1</v>
      </c>
      <c r="BZ2" s="108">
        <v>379833.5</v>
      </c>
      <c r="CA2" s="108">
        <v>375854.9</v>
      </c>
      <c r="CB2" s="108">
        <v>379296.3</v>
      </c>
      <c r="CC2" s="108">
        <v>385931.1</v>
      </c>
      <c r="CD2" s="108">
        <v>390658.9</v>
      </c>
      <c r="CE2" s="108">
        <v>392040.4</v>
      </c>
      <c r="CF2" s="108">
        <v>396233.9</v>
      </c>
      <c r="CG2" s="108">
        <v>379416.9</v>
      </c>
      <c r="CH2" s="108">
        <v>348968.2</v>
      </c>
      <c r="CI2" s="108">
        <v>362501.8</v>
      </c>
      <c r="CJ2" s="108">
        <v>356058</v>
      </c>
      <c r="CK2" s="108">
        <v>359170.1</v>
      </c>
      <c r="CL2" s="108">
        <v>369919.6</v>
      </c>
      <c r="CM2" s="108">
        <v>373996.7</v>
      </c>
      <c r="CN2" s="108">
        <v>389444.5</v>
      </c>
      <c r="CO2" s="108">
        <v>393196.6</v>
      </c>
      <c r="CP2" s="108">
        <v>401073.7</v>
      </c>
      <c r="CQ2" s="108">
        <v>402641</v>
      </c>
      <c r="CR2" s="108">
        <v>401770.6</v>
      </c>
    </row>
    <row r="3" spans="1:96" s="108" customFormat="1" x14ac:dyDescent="0.15">
      <c r="A3" s="105" t="s">
        <v>103</v>
      </c>
      <c r="B3" s="106">
        <v>11414.4</v>
      </c>
      <c r="C3" s="106">
        <v>9734.2999999999993</v>
      </c>
      <c r="D3" s="106">
        <v>9352.9</v>
      </c>
      <c r="E3" s="106">
        <v>10039</v>
      </c>
      <c r="F3" s="106">
        <v>11314.8</v>
      </c>
      <c r="G3" s="106">
        <v>14003.2</v>
      </c>
      <c r="H3" s="106">
        <v>16401.7</v>
      </c>
      <c r="I3" s="106">
        <v>15866</v>
      </c>
      <c r="J3" s="106">
        <v>16261.3</v>
      </c>
      <c r="K3" s="106">
        <v>10940.8</v>
      </c>
      <c r="L3" s="106">
        <v>7091.3</v>
      </c>
      <c r="M3" s="106">
        <v>4319</v>
      </c>
      <c r="N3" s="106">
        <v>4590.3</v>
      </c>
      <c r="O3" s="106">
        <v>6733.3</v>
      </c>
      <c r="P3" s="106">
        <v>4105.8</v>
      </c>
      <c r="Q3" s="106">
        <v>7556.6</v>
      </c>
      <c r="R3" s="106">
        <v>12738.4</v>
      </c>
      <c r="S3" s="106">
        <v>15419.7</v>
      </c>
      <c r="T3" s="106">
        <v>12229.5</v>
      </c>
      <c r="U3" s="106">
        <v>15118.1</v>
      </c>
      <c r="V3" s="106">
        <v>15860.4</v>
      </c>
      <c r="W3" s="106">
        <v>12972.2</v>
      </c>
      <c r="X3" s="106">
        <v>18315.5</v>
      </c>
      <c r="Y3" s="106">
        <v>18462.2</v>
      </c>
      <c r="Z3" s="107">
        <v>24379.8</v>
      </c>
      <c r="AA3" s="107">
        <v>22259.9</v>
      </c>
      <c r="AB3" s="107"/>
      <c r="AC3" s="107"/>
      <c r="AD3" s="107"/>
      <c r="AE3" s="107"/>
      <c r="AF3" s="107"/>
      <c r="AG3" s="107"/>
      <c r="AH3" s="107"/>
      <c r="AI3" s="107"/>
      <c r="AJ3" s="107"/>
      <c r="AQ3" s="105" t="s">
        <v>103</v>
      </c>
      <c r="AR3" s="107">
        <v>10401.6</v>
      </c>
      <c r="AS3" s="107">
        <v>14226.9</v>
      </c>
      <c r="AT3" s="107">
        <v>10347.299999999999</v>
      </c>
      <c r="AU3" s="107">
        <v>15275.1</v>
      </c>
      <c r="AV3" s="107">
        <v>18717.7</v>
      </c>
      <c r="AW3" s="107">
        <v>15945.6</v>
      </c>
      <c r="AX3" s="107">
        <v>21871.8</v>
      </c>
      <c r="AY3" s="107">
        <v>21651.599999999999</v>
      </c>
      <c r="AZ3" s="107">
        <v>24379.8</v>
      </c>
      <c r="BA3" s="107">
        <v>22259.9</v>
      </c>
      <c r="BC3" s="105" t="s">
        <v>103</v>
      </c>
      <c r="BD3" s="108">
        <v>16133.6</v>
      </c>
      <c r="BE3" s="108">
        <v>22127.200000000001</v>
      </c>
      <c r="BF3" s="108">
        <v>25469.4</v>
      </c>
      <c r="BG3" s="108">
        <v>32174.9</v>
      </c>
      <c r="BH3" s="108">
        <v>28401</v>
      </c>
      <c r="BI3" s="108">
        <v>24254.3</v>
      </c>
      <c r="BJ3" s="108">
        <v>28060.7</v>
      </c>
      <c r="BK3" s="108">
        <v>23678.5</v>
      </c>
      <c r="BL3" s="108">
        <v>22420.7</v>
      </c>
      <c r="BM3" s="108">
        <v>28197.9</v>
      </c>
      <c r="BN3" s="108">
        <v>27483.599999999999</v>
      </c>
      <c r="BO3" s="108">
        <v>31510.9</v>
      </c>
      <c r="BP3" s="108">
        <v>30846</v>
      </c>
      <c r="BQ3" s="108">
        <v>26771.9</v>
      </c>
      <c r="BR3" s="105" t="s">
        <v>103</v>
      </c>
      <c r="BS3" s="108">
        <v>-1237.7</v>
      </c>
      <c r="BT3" s="108">
        <v>5980.8</v>
      </c>
      <c r="BU3" s="108">
        <v>14205.1</v>
      </c>
      <c r="BV3" s="108">
        <v>10773.3</v>
      </c>
      <c r="BW3" s="108">
        <v>10140.1</v>
      </c>
      <c r="BX3" s="108">
        <v>13183.1</v>
      </c>
      <c r="BY3" s="108">
        <v>22661.7</v>
      </c>
      <c r="BZ3" s="108">
        <v>21426.7</v>
      </c>
      <c r="CA3" s="108">
        <v>27044.5</v>
      </c>
      <c r="CB3" s="108">
        <v>30872.9</v>
      </c>
      <c r="CC3" s="108">
        <v>36336.300000000003</v>
      </c>
      <c r="CD3" s="108">
        <v>31524.400000000001</v>
      </c>
      <c r="CE3" s="108">
        <v>25042.1</v>
      </c>
      <c r="CF3" s="108">
        <v>24092.400000000001</v>
      </c>
      <c r="CG3" s="108">
        <v>19642.900000000001</v>
      </c>
      <c r="CH3" s="108">
        <v>12848.7</v>
      </c>
      <c r="CI3" s="108">
        <v>28289.8</v>
      </c>
      <c r="CJ3" s="108">
        <v>22437.7</v>
      </c>
      <c r="CK3" s="108">
        <v>23722.5</v>
      </c>
      <c r="CL3" s="108">
        <v>28191.599999999999</v>
      </c>
      <c r="CM3" s="108">
        <v>25383.5</v>
      </c>
      <c r="CN3" s="108">
        <v>34623.4</v>
      </c>
      <c r="CO3" s="108">
        <v>35750.9</v>
      </c>
      <c r="CP3" s="108">
        <v>36151.4</v>
      </c>
      <c r="CQ3" s="108">
        <v>27250.5</v>
      </c>
      <c r="CR3" s="108">
        <v>23103.5</v>
      </c>
    </row>
    <row r="4" spans="1:96" s="126" customFormat="1" x14ac:dyDescent="0.15">
      <c r="A4" s="123" t="s">
        <v>104</v>
      </c>
      <c r="B4" s="124">
        <v>27254.7</v>
      </c>
      <c r="C4" s="124">
        <v>30802.1</v>
      </c>
      <c r="D4" s="124">
        <v>30034.9</v>
      </c>
      <c r="E4" s="124">
        <v>30235.5</v>
      </c>
      <c r="F4" s="124">
        <v>31604.2</v>
      </c>
      <c r="G4" s="124">
        <v>31864</v>
      </c>
      <c r="H4" s="124">
        <v>31421.4</v>
      </c>
      <c r="I4" s="124">
        <v>28482.5</v>
      </c>
      <c r="J4" s="124">
        <v>31369.4</v>
      </c>
      <c r="K4" s="124">
        <v>33787.5</v>
      </c>
      <c r="L4" s="124">
        <v>37364</v>
      </c>
      <c r="M4" s="124">
        <v>43208.6</v>
      </c>
      <c r="N4" s="124">
        <v>42069.4</v>
      </c>
      <c r="O4" s="124">
        <v>41138.699999999997</v>
      </c>
      <c r="P4" s="124">
        <v>38707.300000000003</v>
      </c>
      <c r="Q4" s="124">
        <v>36719.300000000003</v>
      </c>
      <c r="R4" s="124">
        <v>30427.4</v>
      </c>
      <c r="S4" s="124">
        <v>31631.8</v>
      </c>
      <c r="T4" s="124">
        <v>35423.9</v>
      </c>
      <c r="U4" s="124">
        <v>33949</v>
      </c>
      <c r="V4" s="124">
        <v>29816.2</v>
      </c>
      <c r="W4" s="124">
        <v>20165.7</v>
      </c>
      <c r="X4" s="124">
        <v>21723.599999999999</v>
      </c>
      <c r="Y4" s="124">
        <v>22398</v>
      </c>
      <c r="Z4" s="125">
        <v>10267.799999999999</v>
      </c>
      <c r="AA4" s="125">
        <v>8801.7000000000007</v>
      </c>
      <c r="AB4" s="125"/>
      <c r="AC4" s="125"/>
      <c r="AD4" s="125"/>
      <c r="AE4" s="125"/>
      <c r="AF4" s="125"/>
      <c r="AG4" s="125"/>
      <c r="AH4" s="125"/>
      <c r="AI4" s="125"/>
      <c r="AJ4" s="125"/>
      <c r="AK4" s="125"/>
      <c r="AL4" s="125"/>
      <c r="AM4" s="125"/>
      <c r="AN4" s="125"/>
      <c r="AO4" s="125"/>
      <c r="AP4" s="125"/>
      <c r="AQ4" s="123" t="s">
        <v>104</v>
      </c>
      <c r="AR4" s="125">
        <v>32522.799999999999</v>
      </c>
      <c r="AS4" s="125">
        <v>32055.8</v>
      </c>
      <c r="AT4" s="125">
        <v>35451.199999999997</v>
      </c>
      <c r="AU4" s="125">
        <v>31053.599999999999</v>
      </c>
      <c r="AV4" s="125">
        <v>26273.599999999999</v>
      </c>
      <c r="AW4" s="125">
        <v>14890.6</v>
      </c>
      <c r="AX4" s="125">
        <v>14520.7</v>
      </c>
      <c r="AY4" s="125">
        <v>11173.4</v>
      </c>
      <c r="AZ4" s="125">
        <v>10267.799999999999</v>
      </c>
      <c r="BA4" s="125">
        <v>8801.7000000000007</v>
      </c>
      <c r="BC4" s="127" t="s">
        <v>104</v>
      </c>
      <c r="BD4" s="126">
        <v>10839.5</v>
      </c>
      <c r="BE4" s="126">
        <v>8992.7999999999993</v>
      </c>
      <c r="BF4" s="126">
        <v>7233.2</v>
      </c>
      <c r="BG4" s="126">
        <v>5995.8</v>
      </c>
      <c r="BH4" s="126">
        <v>4185.1000000000004</v>
      </c>
      <c r="BI4" s="126">
        <v>3337.7</v>
      </c>
      <c r="BJ4" s="126">
        <v>2666.1</v>
      </c>
      <c r="BK4" s="126">
        <v>1246.8</v>
      </c>
      <c r="BL4" s="126">
        <v>6703.2</v>
      </c>
      <c r="BM4" s="126">
        <v>6075</v>
      </c>
      <c r="BN4" s="126">
        <v>7591</v>
      </c>
      <c r="BO4" s="126">
        <v>3497.4</v>
      </c>
      <c r="BP4" s="126">
        <v>-142.6</v>
      </c>
      <c r="BQ4" s="126">
        <v>-2322.8000000000002</v>
      </c>
      <c r="BR4" s="127" t="s">
        <v>104</v>
      </c>
      <c r="BS4" s="126">
        <v>37061.800000000003</v>
      </c>
      <c r="BT4" s="126">
        <v>33690.800000000003</v>
      </c>
      <c r="BU4" s="126">
        <v>29002.2</v>
      </c>
      <c r="BV4" s="126">
        <v>30224.5</v>
      </c>
      <c r="BW4" s="126">
        <v>34657.699999999997</v>
      </c>
      <c r="BX4" s="126">
        <v>29666.400000000001</v>
      </c>
      <c r="BY4" s="126">
        <v>24667.9</v>
      </c>
      <c r="BZ4" s="126">
        <v>12324</v>
      </c>
      <c r="CA4" s="126">
        <v>7726.4</v>
      </c>
      <c r="CB4" s="126">
        <v>6600</v>
      </c>
      <c r="CC4" s="126">
        <v>5861.4</v>
      </c>
      <c r="CD4" s="126">
        <v>7852.9</v>
      </c>
      <c r="CE4" s="126">
        <v>9511.9</v>
      </c>
      <c r="CF4" s="126">
        <v>10019.299999999999</v>
      </c>
      <c r="CG4" s="126">
        <v>10228.200000000001</v>
      </c>
      <c r="CH4" s="126">
        <v>13270.6</v>
      </c>
      <c r="CI4" s="126">
        <v>9493.4</v>
      </c>
      <c r="CJ4" s="126">
        <v>10500.3</v>
      </c>
      <c r="CK4" s="126">
        <v>6336.5</v>
      </c>
      <c r="CL4" s="126">
        <v>-371.9</v>
      </c>
      <c r="CM4" s="126">
        <v>-3795.8</v>
      </c>
      <c r="CN4" s="126">
        <v>-1280.5</v>
      </c>
      <c r="CO4" s="126">
        <v>4063.9</v>
      </c>
      <c r="CP4" s="126">
        <v>2917.7</v>
      </c>
      <c r="CQ4" s="126">
        <v>3201.1</v>
      </c>
      <c r="CR4" s="126">
        <v>6878.2</v>
      </c>
    </row>
    <row r="5" spans="1:96" s="111" customFormat="1" x14ac:dyDescent="0.15">
      <c r="A5" s="109"/>
      <c r="B5" s="110">
        <v>1980</v>
      </c>
      <c r="C5" s="110">
        <v>1981</v>
      </c>
      <c r="D5" s="110">
        <v>1982</v>
      </c>
      <c r="E5" s="110">
        <v>1983</v>
      </c>
      <c r="F5" s="110">
        <v>1984</v>
      </c>
      <c r="G5" s="110">
        <v>1985</v>
      </c>
      <c r="H5" s="110">
        <v>1986</v>
      </c>
      <c r="I5" s="110">
        <v>1987</v>
      </c>
      <c r="J5" s="110">
        <v>1988</v>
      </c>
      <c r="K5" s="110">
        <v>1989</v>
      </c>
      <c r="L5" s="110">
        <v>1990</v>
      </c>
      <c r="M5" s="110">
        <v>1991</v>
      </c>
      <c r="N5" s="110">
        <v>1992</v>
      </c>
      <c r="O5" s="110">
        <v>1993</v>
      </c>
      <c r="P5" s="110">
        <v>1994</v>
      </c>
      <c r="Q5" s="110">
        <v>1995</v>
      </c>
      <c r="R5" s="110">
        <v>1996</v>
      </c>
      <c r="S5" s="110">
        <v>1997</v>
      </c>
      <c r="T5" s="110">
        <v>1998</v>
      </c>
      <c r="U5" s="110">
        <v>1999</v>
      </c>
      <c r="V5" s="110">
        <v>2000</v>
      </c>
      <c r="W5" s="110">
        <v>2001</v>
      </c>
      <c r="X5" s="110">
        <v>2002</v>
      </c>
      <c r="Y5" s="110">
        <v>2003</v>
      </c>
      <c r="Z5" s="103">
        <v>2004</v>
      </c>
      <c r="AA5" s="103">
        <v>2005</v>
      </c>
      <c r="AB5" s="103"/>
      <c r="AC5" s="103"/>
      <c r="AD5" s="103"/>
      <c r="AE5" s="103"/>
      <c r="AF5" s="103"/>
      <c r="AG5" s="103"/>
      <c r="AH5" s="103"/>
      <c r="AI5" s="103"/>
      <c r="AJ5" s="103"/>
      <c r="AQ5" s="109"/>
      <c r="AR5" s="103"/>
      <c r="AS5" s="103"/>
      <c r="AT5" s="103"/>
      <c r="AU5" s="103"/>
      <c r="AV5" s="103"/>
      <c r="AW5" s="103"/>
      <c r="AX5" s="103"/>
      <c r="AY5" s="103"/>
      <c r="AZ5" s="103"/>
      <c r="BA5" s="103"/>
      <c r="BC5" s="109"/>
      <c r="BR5" s="109"/>
    </row>
    <row r="6" spans="1:96" x14ac:dyDescent="0.15">
      <c r="A6" s="45" t="s">
        <v>105</v>
      </c>
      <c r="B6" s="37">
        <f t="shared" ref="B6:Y6" si="1">B4/B2</f>
        <v>0.13837998938846593</v>
      </c>
      <c r="C6" s="37">
        <f t="shared" si="1"/>
        <v>0.14720661046433828</v>
      </c>
      <c r="D6" s="37">
        <f t="shared" si="1"/>
        <v>0.137003716241027</v>
      </c>
      <c r="E6" s="37">
        <f t="shared" si="1"/>
        <v>0.13288022519167</v>
      </c>
      <c r="F6" s="37">
        <f t="shared" si="1"/>
        <v>0.13115985514572165</v>
      </c>
      <c r="G6" s="37">
        <f t="shared" si="1"/>
        <v>0.12415854762865902</v>
      </c>
      <c r="H6" s="37">
        <f t="shared" si="1"/>
        <v>0.11746414363034015</v>
      </c>
      <c r="I6" s="37">
        <f t="shared" si="1"/>
        <v>0.1027171864885382</v>
      </c>
      <c r="J6" s="37">
        <f t="shared" si="1"/>
        <v>0.10555061496101753</v>
      </c>
      <c r="K6" s="37">
        <f t="shared" si="1"/>
        <v>0.10649396494800195</v>
      </c>
      <c r="L6" s="37">
        <f t="shared" si="1"/>
        <v>0.10952765101237742</v>
      </c>
      <c r="M6" s="37">
        <f t="shared" si="1"/>
        <v>0.11832646290998326</v>
      </c>
      <c r="N6" s="37">
        <f t="shared" si="1"/>
        <v>0.11395171325472078</v>
      </c>
      <c r="O6" s="37">
        <f t="shared" si="1"/>
        <v>0.11099287804670104</v>
      </c>
      <c r="P6" s="37">
        <f t="shared" si="1"/>
        <v>0.10419865617159656</v>
      </c>
      <c r="Q6" s="37">
        <f t="shared" si="1"/>
        <v>9.8370954511139017E-2</v>
      </c>
      <c r="R6" s="37">
        <f t="shared" si="1"/>
        <v>7.9356083673444378E-2</v>
      </c>
      <c r="S6" s="37">
        <f t="shared" si="1"/>
        <v>8.0442927172649226E-2</v>
      </c>
      <c r="T6" s="37">
        <f t="shared" si="1"/>
        <v>9.2573239662246801E-2</v>
      </c>
      <c r="U6" s="37">
        <f t="shared" si="1"/>
        <v>9.0100562620939351E-2</v>
      </c>
      <c r="V6" s="37">
        <f t="shared" si="1"/>
        <v>7.9069250631878835E-2</v>
      </c>
      <c r="W6" s="37">
        <f t="shared" si="1"/>
        <v>5.4579025330663257E-2</v>
      </c>
      <c r="X6" s="37">
        <f t="shared" si="1"/>
        <v>5.9591242197433225E-2</v>
      </c>
      <c r="Y6" s="37">
        <f t="shared" si="1"/>
        <v>6.1355373567059744E-2</v>
      </c>
      <c r="Z6" s="37"/>
      <c r="AA6" s="37"/>
      <c r="AB6" s="37"/>
      <c r="AC6" s="37"/>
      <c r="AD6" s="37"/>
      <c r="AE6" s="37"/>
      <c r="AF6" s="37"/>
      <c r="AG6" s="37"/>
      <c r="AH6" s="37"/>
      <c r="AI6" s="37"/>
      <c r="AJ6" s="37"/>
      <c r="AK6" s="37"/>
      <c r="AL6" s="37"/>
      <c r="AM6" s="37"/>
      <c r="AN6" s="37"/>
      <c r="AO6" s="37"/>
      <c r="AP6" s="37"/>
      <c r="AQ6" s="45" t="s">
        <v>105</v>
      </c>
      <c r="AR6" s="37">
        <f t="shared" ref="AR6:BA6" si="2">AR4/AR2</f>
        <v>8.6413061384126647E-2</v>
      </c>
      <c r="AS6" s="37">
        <f t="shared" si="2"/>
        <v>8.3313299308845651E-2</v>
      </c>
      <c r="AT6" s="37">
        <f t="shared" si="2"/>
        <v>9.5394165034660944E-2</v>
      </c>
      <c r="AU6" s="37">
        <f t="shared" si="2"/>
        <v>8.4515184025787601E-2</v>
      </c>
      <c r="AV6" s="37">
        <f t="shared" si="2"/>
        <v>7.1101065774493558E-2</v>
      </c>
      <c r="AW6" s="37">
        <f t="shared" si="2"/>
        <v>4.1191911440682308E-2</v>
      </c>
      <c r="AX6" s="37">
        <f t="shared" si="2"/>
        <v>4.0484835507615502E-2</v>
      </c>
      <c r="AY6" s="37">
        <f t="shared" si="2"/>
        <v>3.1302774089077896E-2</v>
      </c>
      <c r="AZ6" s="37">
        <f t="shared" si="2"/>
        <v>2.8490090150083656E-2</v>
      </c>
      <c r="BA6" s="37">
        <f t="shared" si="2"/>
        <v>2.40191832544401E-2</v>
      </c>
      <c r="BC6" s="45" t="s">
        <v>105</v>
      </c>
      <c r="BD6" s="37">
        <f t="shared" ref="BD6:BM6" si="3">BD4/BD2</f>
        <v>2.9445873190550483E-2</v>
      </c>
      <c r="BE6" s="37">
        <f t="shared" si="3"/>
        <v>2.4652403793040206E-2</v>
      </c>
      <c r="BF6" s="37">
        <f t="shared" si="3"/>
        <v>1.9725347202053364E-2</v>
      </c>
      <c r="BG6" s="37">
        <f t="shared" si="3"/>
        <v>1.6156413091981455E-2</v>
      </c>
      <c r="BH6" s="37">
        <f t="shared" si="3"/>
        <v>1.1195809630306346E-2</v>
      </c>
      <c r="BI6" s="37">
        <f t="shared" si="3"/>
        <v>8.8913361352350451E-3</v>
      </c>
      <c r="BJ6" s="37">
        <f t="shared" si="3"/>
        <v>6.9748222546562252E-3</v>
      </c>
      <c r="BK6" s="37">
        <f t="shared" si="3"/>
        <v>3.3951354364401944E-3</v>
      </c>
      <c r="BL6" s="37">
        <f t="shared" si="3"/>
        <v>1.9702336933710655E-2</v>
      </c>
      <c r="BM6" s="37">
        <f t="shared" si="3"/>
        <v>1.7186811731844998E-2</v>
      </c>
      <c r="BN6" s="37">
        <f>BN4/BN2</f>
        <v>2.1840921214436933E-2</v>
      </c>
      <c r="BO6" s="37">
        <f>BO4/BO2</f>
        <v>9.9070481279605136E-3</v>
      </c>
      <c r="BP6" s="37">
        <f>BP4/BP2</f>
        <v>-3.9995310507772157E-4</v>
      </c>
      <c r="BQ6" s="37">
        <f>BQ4/BQ2</f>
        <v>-6.4081590088596362E-3</v>
      </c>
      <c r="BR6" s="45" t="s">
        <v>105</v>
      </c>
      <c r="BS6" s="37">
        <f t="shared" ref="BS6:CN6" si="4">BS4/BS2</f>
        <v>0.10037931571499185</v>
      </c>
      <c r="BT6" s="37">
        <f t="shared" si="4"/>
        <v>8.9191345706342157E-2</v>
      </c>
      <c r="BU6" s="37">
        <f t="shared" si="4"/>
        <v>7.43266897147353E-2</v>
      </c>
      <c r="BV6" s="37">
        <f t="shared" si="4"/>
        <v>7.6582826615639324E-2</v>
      </c>
      <c r="BW6" s="37">
        <f t="shared" si="4"/>
        <v>9.0289720018163336E-2</v>
      </c>
      <c r="BX6" s="37">
        <f t="shared" si="4"/>
        <v>7.8536746659268269E-2</v>
      </c>
      <c r="BY6" s="37">
        <f t="shared" si="4"/>
        <v>6.3948706023744709E-2</v>
      </c>
      <c r="BZ6" s="37">
        <f t="shared" si="4"/>
        <v>3.2445795328742727E-2</v>
      </c>
      <c r="CA6" s="37">
        <f t="shared" si="4"/>
        <v>2.0556869153495135E-2</v>
      </c>
      <c r="CB6" s="37">
        <f t="shared" si="4"/>
        <v>1.7400644298402067E-2</v>
      </c>
      <c r="CC6" s="37">
        <f t="shared" si="4"/>
        <v>1.5187685055700357E-2</v>
      </c>
      <c r="CD6" s="37">
        <f t="shared" si="4"/>
        <v>2.0101679495846632E-2</v>
      </c>
      <c r="CE6" s="37">
        <f t="shared" si="4"/>
        <v>2.4262550492245183E-2</v>
      </c>
      <c r="CF6" s="37">
        <f t="shared" si="4"/>
        <v>2.5286327091144898E-2</v>
      </c>
      <c r="CG6" s="37">
        <f t="shared" si="4"/>
        <v>2.6957681642541489E-2</v>
      </c>
      <c r="CH6" s="37">
        <f t="shared" si="4"/>
        <v>3.8028106859020389E-2</v>
      </c>
      <c r="CI6" s="37">
        <f t="shared" si="4"/>
        <v>2.6188559615428115E-2</v>
      </c>
      <c r="CJ6" s="37">
        <f t="shared" si="4"/>
        <v>2.9490420100096049E-2</v>
      </c>
      <c r="CK6" s="37">
        <f t="shared" si="4"/>
        <v>1.7642058734844576E-2</v>
      </c>
      <c r="CL6" s="37">
        <f t="shared" si="4"/>
        <v>-1.0053535957543207E-3</v>
      </c>
      <c r="CM6" s="37">
        <f t="shared" si="4"/>
        <v>-1.0149287413498569E-2</v>
      </c>
      <c r="CN6" s="37">
        <f t="shared" si="4"/>
        <v>-3.2880166493556846E-3</v>
      </c>
      <c r="CO6" s="37">
        <f t="shared" ref="CO6:CP6" si="5">CO4/CO2</f>
        <v>1.0335542067250836E-2</v>
      </c>
      <c r="CP6" s="37">
        <f t="shared" si="5"/>
        <v>7.2747228252563051E-3</v>
      </c>
      <c r="CQ6" s="37">
        <f t="shared" ref="CQ6:CR6" si="6">CQ4/CQ2</f>
        <v>7.9502584187899385E-3</v>
      </c>
      <c r="CR6" s="37">
        <f t="shared" si="6"/>
        <v>1.7119719561361633E-2</v>
      </c>
    </row>
    <row r="7" spans="1:96" x14ac:dyDescent="0.15">
      <c r="A7" s="45" t="s">
        <v>106</v>
      </c>
      <c r="B7" s="37">
        <f t="shared" ref="B7:Y7" si="7">B3/B2</f>
        <v>5.7954207930217737E-2</v>
      </c>
      <c r="C7" s="37">
        <f t="shared" si="7"/>
        <v>4.6521286153963788E-2</v>
      </c>
      <c r="D7" s="37">
        <f t="shared" si="7"/>
        <v>4.2663103843552048E-2</v>
      </c>
      <c r="E7" s="37">
        <f t="shared" si="7"/>
        <v>4.4119812164481333E-2</v>
      </c>
      <c r="F7" s="37">
        <f t="shared" si="7"/>
        <v>4.6957288240259562E-2</v>
      </c>
      <c r="G7" s="37">
        <f t="shared" si="7"/>
        <v>5.4563676065579901E-2</v>
      </c>
      <c r="H7" s="37">
        <f t="shared" si="7"/>
        <v>6.1315270630263131E-2</v>
      </c>
      <c r="I7" s="37">
        <f t="shared" si="7"/>
        <v>5.7217971766072045E-2</v>
      </c>
      <c r="J7" s="37">
        <f t="shared" si="7"/>
        <v>5.471543016651878E-2</v>
      </c>
      <c r="K7" s="37">
        <f t="shared" si="7"/>
        <v>3.4484030239085452E-2</v>
      </c>
      <c r="L7" s="37">
        <f t="shared" si="7"/>
        <v>2.0787213136282838E-2</v>
      </c>
      <c r="M7" s="37">
        <f t="shared" si="7"/>
        <v>1.1827552693404037E-2</v>
      </c>
      <c r="N7" s="37">
        <f t="shared" si="7"/>
        <v>1.2433563334707527E-2</v>
      </c>
      <c r="O7" s="37">
        <f t="shared" si="7"/>
        <v>1.8166552315747753E-2</v>
      </c>
      <c r="P7" s="37">
        <f t="shared" si="7"/>
        <v>1.1052665582702516E-2</v>
      </c>
      <c r="Q7" s="37">
        <f t="shared" si="7"/>
        <v>2.024412107144943E-2</v>
      </c>
      <c r="R7" s="37">
        <f t="shared" si="7"/>
        <v>3.3222343554355736E-2</v>
      </c>
      <c r="S7" s="37">
        <f t="shared" si="7"/>
        <v>3.9213886156465941E-2</v>
      </c>
      <c r="T7" s="37">
        <f t="shared" si="7"/>
        <v>3.1959339159421951E-2</v>
      </c>
      <c r="U7" s="37">
        <f t="shared" si="7"/>
        <v>4.0123400269805397E-2</v>
      </c>
      <c r="V7" s="37">
        <f t="shared" si="7"/>
        <v>4.2060019141334275E-2</v>
      </c>
      <c r="W7" s="37">
        <f t="shared" si="7"/>
        <v>3.5109618431020492E-2</v>
      </c>
      <c r="X7" s="37">
        <f t="shared" si="7"/>
        <v>5.0242289328982684E-2</v>
      </c>
      <c r="Y7" s="37">
        <f t="shared" si="7"/>
        <v>5.0573943114107081E-2</v>
      </c>
      <c r="Z7" s="37"/>
      <c r="AA7" s="37"/>
      <c r="AB7" s="37"/>
      <c r="AC7" s="37"/>
      <c r="AD7" s="37"/>
      <c r="AE7" s="37"/>
      <c r="AF7" s="37"/>
      <c r="AG7" s="37"/>
      <c r="AH7" s="37"/>
      <c r="AI7" s="37"/>
      <c r="AJ7" s="37"/>
      <c r="AK7" s="37"/>
      <c r="AL7" s="37"/>
      <c r="AM7" s="37"/>
      <c r="AN7" s="37"/>
      <c r="AO7" s="37"/>
      <c r="AP7" s="37"/>
      <c r="AQ7" s="45" t="s">
        <v>106</v>
      </c>
      <c r="AR7" s="37">
        <f t="shared" ref="AR7:BA7" si="8">AR3/AR2</f>
        <v>2.7637045374110835E-2</v>
      </c>
      <c r="AS7" s="37">
        <f t="shared" si="8"/>
        <v>3.6975835197905406E-2</v>
      </c>
      <c r="AT7" s="37">
        <f t="shared" si="8"/>
        <v>2.7843120793178997E-2</v>
      </c>
      <c r="AU7" s="37">
        <f t="shared" si="8"/>
        <v>4.15725676737096E-2</v>
      </c>
      <c r="AV7" s="37">
        <f t="shared" si="8"/>
        <v>5.0653447523264346E-2</v>
      </c>
      <c r="AW7" s="37">
        <f t="shared" si="8"/>
        <v>4.4110361104894615E-2</v>
      </c>
      <c r="AX7" s="37">
        <f t="shared" si="8"/>
        <v>6.0980271285507211E-2</v>
      </c>
      <c r="AY7" s="37">
        <f t="shared" si="8"/>
        <v>6.0657914642550971E-2</v>
      </c>
      <c r="AZ7" s="37">
        <f t="shared" si="8"/>
        <v>6.7646691583494956E-2</v>
      </c>
      <c r="BA7" s="37">
        <f t="shared" si="8"/>
        <v>6.0745607930912347E-2</v>
      </c>
      <c r="BC7" s="45" t="s">
        <v>106</v>
      </c>
      <c r="BD7" s="37">
        <f t="shared" ref="BD7:BM7" si="9">BD3/BD2</f>
        <v>4.382747725513772E-2</v>
      </c>
      <c r="BE7" s="37">
        <f t="shared" si="9"/>
        <v>6.0658378837443211E-2</v>
      </c>
      <c r="BF7" s="37">
        <f t="shared" si="9"/>
        <v>6.9456500308021071E-2</v>
      </c>
      <c r="BG7" s="37">
        <f t="shared" si="9"/>
        <v>8.6699185361952383E-2</v>
      </c>
      <c r="BH7" s="37">
        <f t="shared" si="9"/>
        <v>7.5977202291541548E-2</v>
      </c>
      <c r="BI7" s="37">
        <f t="shared" si="9"/>
        <v>6.4611299405228556E-2</v>
      </c>
      <c r="BJ7" s="37">
        <f t="shared" si="9"/>
        <v>7.3409997689971099E-2</v>
      </c>
      <c r="BK7" s="37">
        <f t="shared" si="9"/>
        <v>6.4478436342435955E-2</v>
      </c>
      <c r="BL7" s="37">
        <f t="shared" si="9"/>
        <v>6.5899896421059576E-2</v>
      </c>
      <c r="BM7" s="37">
        <f t="shared" si="9"/>
        <v>7.977481457339787E-2</v>
      </c>
      <c r="BN7" s="37">
        <f>BN3/BN2</f>
        <v>7.9076161545132251E-2</v>
      </c>
      <c r="BO7" s="37">
        <f>BO3/BO2</f>
        <v>8.9260594400226156E-2</v>
      </c>
      <c r="BP7" s="37">
        <f>BP3/BP2</f>
        <v>8.6514400275086958E-2</v>
      </c>
      <c r="BQ7" s="37">
        <f>BQ3/BQ2</f>
        <v>7.3858529433997455E-2</v>
      </c>
      <c r="BR7" s="45" t="s">
        <v>106</v>
      </c>
      <c r="BS7" s="37">
        <f t="shared" ref="BS7:CN7" si="10">BS3/BS2</f>
        <v>-3.3522246372395675E-3</v>
      </c>
      <c r="BT7" s="37">
        <f t="shared" si="10"/>
        <v>1.5833272003053983E-2</v>
      </c>
      <c r="BU7" s="37">
        <f t="shared" si="10"/>
        <v>3.6404757572418178E-2</v>
      </c>
      <c r="BV7" s="37">
        <f t="shared" si="10"/>
        <v>2.7297383446484375E-2</v>
      </c>
      <c r="BW7" s="37">
        <f t="shared" si="10"/>
        <v>2.6416836372759246E-2</v>
      </c>
      <c r="BX7" s="37">
        <f t="shared" si="10"/>
        <v>3.4900014322054564E-2</v>
      </c>
      <c r="BY7" s="37">
        <f t="shared" si="10"/>
        <v>5.8747862254115484E-2</v>
      </c>
      <c r="BZ7" s="37">
        <f t="shared" si="10"/>
        <v>5.6410769455564086E-2</v>
      </c>
      <c r="CA7" s="37">
        <f t="shared" si="10"/>
        <v>7.1954629299764344E-2</v>
      </c>
      <c r="CB7" s="37">
        <f t="shared" si="10"/>
        <v>8.1395204751535943E-2</v>
      </c>
      <c r="CC7" s="37">
        <f t="shared" si="10"/>
        <v>9.4152298169284637E-2</v>
      </c>
      <c r="CD7" s="37">
        <f t="shared" si="10"/>
        <v>8.0695460925119075E-2</v>
      </c>
      <c r="CE7" s="37">
        <f t="shared" si="10"/>
        <v>6.3876324990995825E-2</v>
      </c>
      <c r="CF7" s="37">
        <f t="shared" si="10"/>
        <v>6.0803479964737998E-2</v>
      </c>
      <c r="CG7" s="37">
        <f t="shared" si="10"/>
        <v>5.1771283777818013E-2</v>
      </c>
      <c r="CH7" s="37">
        <f t="shared" si="10"/>
        <v>3.6819114177165713E-2</v>
      </c>
      <c r="CI7" s="37">
        <f t="shared" si="10"/>
        <v>7.8040440075056186E-2</v>
      </c>
      <c r="CJ7" s="37">
        <f t="shared" si="10"/>
        <v>6.3016980379601073E-2</v>
      </c>
      <c r="CK7" s="37">
        <f t="shared" si="10"/>
        <v>6.6048092533315006E-2</v>
      </c>
      <c r="CL7" s="37">
        <f t="shared" si="10"/>
        <v>7.6210073756567645E-2</v>
      </c>
      <c r="CM7" s="37">
        <f t="shared" si="10"/>
        <v>6.7870919716671294E-2</v>
      </c>
      <c r="CN7" s="37">
        <f t="shared" si="10"/>
        <v>8.8904580755409315E-2</v>
      </c>
      <c r="CO7" s="37">
        <f t="shared" ref="CO7:CP7" si="11">CO3/CO2</f>
        <v>9.0923726197022062E-2</v>
      </c>
      <c r="CP7" s="37">
        <f t="shared" si="11"/>
        <v>9.0136550963077364E-2</v>
      </c>
      <c r="CQ7" s="37">
        <f t="shared" ref="CQ7:CR7" si="12">CQ3/CQ2</f>
        <v>6.7679396782741943E-2</v>
      </c>
      <c r="CR7" s="37">
        <f t="shared" si="12"/>
        <v>5.7504207624948171E-2</v>
      </c>
    </row>
    <row r="8" spans="1:96" x14ac:dyDescent="0.15">
      <c r="A8" s="112"/>
      <c r="B8" s="37"/>
      <c r="C8" s="37"/>
      <c r="D8" s="37"/>
      <c r="E8" s="37"/>
      <c r="F8" s="37"/>
      <c r="G8" s="37"/>
      <c r="H8" s="37"/>
      <c r="I8" s="37"/>
      <c r="J8" s="37"/>
      <c r="K8" s="37"/>
      <c r="L8" s="37"/>
      <c r="M8" s="37"/>
      <c r="N8" s="37"/>
      <c r="O8" s="37"/>
      <c r="P8" s="37"/>
      <c r="Q8" s="37"/>
      <c r="R8" s="37"/>
      <c r="S8" s="37"/>
      <c r="T8" s="37"/>
      <c r="U8" s="37"/>
      <c r="V8" s="37"/>
      <c r="W8" s="3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C8" s="37"/>
      <c r="BR8" s="37"/>
    </row>
    <row r="9" spans="1:96" s="111" customFormat="1" x14ac:dyDescent="0.15">
      <c r="A9" s="109"/>
      <c r="B9" s="128" t="s">
        <v>112</v>
      </c>
      <c r="C9" s="110">
        <v>1981</v>
      </c>
      <c r="D9" s="110">
        <v>1982</v>
      </c>
      <c r="E9" s="110">
        <v>1983</v>
      </c>
      <c r="F9" s="110">
        <v>1984</v>
      </c>
      <c r="G9" s="110">
        <v>1985</v>
      </c>
      <c r="H9" s="110">
        <v>1986</v>
      </c>
      <c r="I9" s="110">
        <v>1987</v>
      </c>
      <c r="J9" s="110">
        <v>1988</v>
      </c>
      <c r="K9" s="110">
        <v>1989</v>
      </c>
      <c r="L9" s="110">
        <v>1990</v>
      </c>
      <c r="M9" s="110">
        <v>1991</v>
      </c>
      <c r="N9" s="110">
        <v>1992</v>
      </c>
      <c r="O9" s="110">
        <v>1993</v>
      </c>
      <c r="P9" s="110">
        <v>1994</v>
      </c>
      <c r="Q9" s="110">
        <v>1995</v>
      </c>
      <c r="R9" s="110">
        <v>1996</v>
      </c>
      <c r="S9" s="110">
        <v>1997</v>
      </c>
      <c r="T9" s="110">
        <v>1998</v>
      </c>
      <c r="U9" s="110">
        <v>1999</v>
      </c>
      <c r="V9" s="110">
        <v>2000</v>
      </c>
      <c r="W9" s="110">
        <v>2001</v>
      </c>
      <c r="X9" s="110">
        <v>2002</v>
      </c>
      <c r="Y9" s="110">
        <v>2003</v>
      </c>
      <c r="Z9" s="103">
        <v>2004</v>
      </c>
      <c r="AA9" s="103">
        <v>2005</v>
      </c>
      <c r="AB9" s="103">
        <v>2006</v>
      </c>
      <c r="AC9" s="103">
        <v>2007</v>
      </c>
      <c r="AD9" s="103">
        <v>2008</v>
      </c>
      <c r="AE9" s="103">
        <v>2009</v>
      </c>
      <c r="AF9" s="103">
        <v>2010</v>
      </c>
      <c r="AG9" s="103">
        <v>2011</v>
      </c>
      <c r="AH9" s="103">
        <v>2012</v>
      </c>
      <c r="AI9" s="103">
        <v>2013</v>
      </c>
      <c r="AJ9" s="103">
        <v>2014</v>
      </c>
      <c r="AK9" s="177">
        <v>2015</v>
      </c>
      <c r="AL9" s="177">
        <v>2016</v>
      </c>
      <c r="AM9" s="177">
        <v>2017</v>
      </c>
      <c r="AN9" s="177">
        <v>2018</v>
      </c>
      <c r="AO9" s="177">
        <v>2019</v>
      </c>
      <c r="AQ9" s="110"/>
      <c r="AR9" s="103"/>
      <c r="AS9" s="103"/>
      <c r="AT9" s="103"/>
      <c r="AU9" s="103"/>
      <c r="AV9" s="103"/>
      <c r="AW9" s="103"/>
      <c r="AX9" s="103"/>
      <c r="AY9" s="103"/>
      <c r="AZ9" s="103"/>
      <c r="BA9" s="103"/>
      <c r="BC9" s="110"/>
      <c r="BR9" s="110"/>
    </row>
    <row r="10" spans="1:96" x14ac:dyDescent="0.15">
      <c r="A10" s="112" t="s">
        <v>107</v>
      </c>
      <c r="B10" s="37">
        <f>B6</f>
        <v>0.13837998938846593</v>
      </c>
      <c r="C10" s="37">
        <f t="shared" ref="C10:Y10" si="13">C6</f>
        <v>0.14720661046433828</v>
      </c>
      <c r="D10" s="37">
        <f t="shared" si="13"/>
        <v>0.137003716241027</v>
      </c>
      <c r="E10" s="37">
        <f t="shared" si="13"/>
        <v>0.13288022519167</v>
      </c>
      <c r="F10" s="37">
        <f t="shared" si="13"/>
        <v>0.13115985514572165</v>
      </c>
      <c r="G10" s="37">
        <f t="shared" si="13"/>
        <v>0.12415854762865902</v>
      </c>
      <c r="H10" s="37">
        <f t="shared" si="13"/>
        <v>0.11746414363034015</v>
      </c>
      <c r="I10" s="37">
        <f t="shared" si="13"/>
        <v>0.1027171864885382</v>
      </c>
      <c r="J10" s="37">
        <f t="shared" si="13"/>
        <v>0.10555061496101753</v>
      </c>
      <c r="K10" s="37">
        <f t="shared" si="13"/>
        <v>0.10649396494800195</v>
      </c>
      <c r="L10" s="37">
        <f t="shared" si="13"/>
        <v>0.10952765101237742</v>
      </c>
      <c r="M10" s="37">
        <f t="shared" si="13"/>
        <v>0.11832646290998326</v>
      </c>
      <c r="N10" s="37">
        <f t="shared" si="13"/>
        <v>0.11395171325472078</v>
      </c>
      <c r="O10" s="37">
        <f t="shared" si="13"/>
        <v>0.11099287804670104</v>
      </c>
      <c r="P10" s="37">
        <f t="shared" si="13"/>
        <v>0.10419865617159656</v>
      </c>
      <c r="Q10" s="37">
        <f t="shared" si="13"/>
        <v>9.8370954511139017E-2</v>
      </c>
      <c r="R10" s="37">
        <f t="shared" si="13"/>
        <v>7.9356083673444378E-2</v>
      </c>
      <c r="S10" s="37">
        <f t="shared" si="13"/>
        <v>8.0442927172649226E-2</v>
      </c>
      <c r="T10" s="37">
        <f t="shared" si="13"/>
        <v>9.2573239662246801E-2</v>
      </c>
      <c r="U10" s="37">
        <f t="shared" si="13"/>
        <v>9.0100562620939351E-2</v>
      </c>
      <c r="V10" s="37">
        <f t="shared" si="13"/>
        <v>7.9069250631878835E-2</v>
      </c>
      <c r="W10" s="37">
        <f t="shared" si="13"/>
        <v>5.4579025330663257E-2</v>
      </c>
      <c r="X10" s="37">
        <f t="shared" si="13"/>
        <v>5.9591242197433225E-2</v>
      </c>
      <c r="Y10" s="37">
        <f t="shared" si="13"/>
        <v>6.1355373567059744E-2</v>
      </c>
      <c r="Z10" s="37"/>
      <c r="AA10" s="37"/>
      <c r="AB10" s="37"/>
      <c r="AC10" s="37"/>
      <c r="AD10" s="37"/>
      <c r="AE10" s="37"/>
      <c r="AF10" s="37"/>
      <c r="AG10" s="37"/>
      <c r="AH10" s="37"/>
      <c r="AI10" s="37"/>
      <c r="AJ10" s="37"/>
      <c r="AK10" s="37"/>
      <c r="AL10" s="37"/>
      <c r="AM10" s="37"/>
      <c r="AN10" s="37"/>
      <c r="AO10" s="37"/>
      <c r="AP10" s="37"/>
      <c r="AQ10" s="37"/>
      <c r="AR10" s="37"/>
      <c r="AS10" s="37"/>
      <c r="AT10" s="37"/>
      <c r="AU10" s="37"/>
      <c r="AV10" s="37"/>
      <c r="AW10" s="37"/>
      <c r="AX10" s="37"/>
      <c r="AY10" s="37"/>
      <c r="AZ10" s="37"/>
      <c r="BA10" s="37"/>
      <c r="BC10" s="37"/>
      <c r="BR10" s="37"/>
    </row>
    <row r="11" spans="1:96" x14ac:dyDescent="0.15">
      <c r="A11" s="112" t="s">
        <v>108</v>
      </c>
      <c r="R11" s="37">
        <f>AR6</f>
        <v>8.6413061384126647E-2</v>
      </c>
      <c r="S11" s="37">
        <f t="shared" ref="S11:AA11" si="14">AS6</f>
        <v>8.3313299308845651E-2</v>
      </c>
      <c r="T11" s="37">
        <f t="shared" si="14"/>
        <v>9.5394165034660944E-2</v>
      </c>
      <c r="U11" s="37">
        <f t="shared" si="14"/>
        <v>8.4515184025787601E-2</v>
      </c>
      <c r="V11" s="37">
        <f t="shared" si="14"/>
        <v>7.1101065774493558E-2</v>
      </c>
      <c r="W11" s="37">
        <f t="shared" si="14"/>
        <v>4.1191911440682308E-2</v>
      </c>
      <c r="X11" s="37">
        <f t="shared" si="14"/>
        <v>4.0484835507615502E-2</v>
      </c>
      <c r="Y11" s="37">
        <f t="shared" si="14"/>
        <v>3.1302774089077896E-2</v>
      </c>
      <c r="Z11" s="37">
        <f t="shared" si="14"/>
        <v>2.8490090150083656E-2</v>
      </c>
      <c r="AA11" s="37">
        <f t="shared" si="14"/>
        <v>2.40191832544401E-2</v>
      </c>
      <c r="AB11" s="37"/>
      <c r="AC11" s="37"/>
      <c r="AD11" s="37"/>
      <c r="AE11" s="37"/>
      <c r="AF11" s="37"/>
      <c r="AG11" s="37"/>
      <c r="AH11" s="37"/>
      <c r="AI11" s="37"/>
      <c r="AJ11" s="37"/>
    </row>
    <row r="12" spans="1:96" x14ac:dyDescent="0.15">
      <c r="A12" s="129" t="s">
        <v>114</v>
      </c>
      <c r="W12" s="37">
        <f>BD6</f>
        <v>2.9445873190550483E-2</v>
      </c>
      <c r="X12" s="37">
        <f t="shared" ref="X12:AF12" si="15">BE6</f>
        <v>2.4652403793040206E-2</v>
      </c>
      <c r="Y12" s="37">
        <f t="shared" si="15"/>
        <v>1.9725347202053364E-2</v>
      </c>
      <c r="Z12" s="37">
        <f t="shared" si="15"/>
        <v>1.6156413091981455E-2</v>
      </c>
      <c r="AA12" s="37">
        <f t="shared" si="15"/>
        <v>1.1195809630306346E-2</v>
      </c>
      <c r="AB12" s="37">
        <f t="shared" si="15"/>
        <v>8.8913361352350451E-3</v>
      </c>
      <c r="AC12" s="37">
        <f t="shared" si="15"/>
        <v>6.9748222546562252E-3</v>
      </c>
      <c r="AD12" s="37">
        <f t="shared" si="15"/>
        <v>3.3951354364401944E-3</v>
      </c>
      <c r="AE12" s="37">
        <f t="shared" si="15"/>
        <v>1.9702336933710655E-2</v>
      </c>
      <c r="AF12" s="37">
        <f t="shared" si="15"/>
        <v>1.7186811731844998E-2</v>
      </c>
      <c r="AG12" s="37">
        <f>BN6</f>
        <v>2.1840921214436933E-2</v>
      </c>
      <c r="AH12" s="37">
        <f>BO6</f>
        <v>9.9070481279605136E-3</v>
      </c>
      <c r="AI12" s="37">
        <f>BP6</f>
        <v>-3.9995310507772157E-4</v>
      </c>
      <c r="AJ12" s="37">
        <f>BQ6</f>
        <v>-6.4081590088596362E-3</v>
      </c>
    </row>
    <row r="13" spans="1:96" x14ac:dyDescent="0.15">
      <c r="A13" s="129" t="s">
        <v>146</v>
      </c>
      <c r="P13" s="37">
        <f>BS6</f>
        <v>0.10037931571499185</v>
      </c>
      <c r="Q13" s="37">
        <f t="shared" ref="Q13:AM13" si="16">BT6</f>
        <v>8.9191345706342157E-2</v>
      </c>
      <c r="R13" s="37">
        <f t="shared" si="16"/>
        <v>7.43266897147353E-2</v>
      </c>
      <c r="S13" s="37">
        <f t="shared" si="16"/>
        <v>7.6582826615639324E-2</v>
      </c>
      <c r="T13" s="37">
        <f t="shared" si="16"/>
        <v>9.0289720018163336E-2</v>
      </c>
      <c r="U13" s="37">
        <f t="shared" si="16"/>
        <v>7.8536746659268269E-2</v>
      </c>
      <c r="V13" s="37">
        <f t="shared" si="16"/>
        <v>6.3948706023744709E-2</v>
      </c>
      <c r="W13" s="37">
        <f t="shared" si="16"/>
        <v>3.2445795328742727E-2</v>
      </c>
      <c r="X13" s="37">
        <f t="shared" si="16"/>
        <v>2.0556869153495135E-2</v>
      </c>
      <c r="Y13" s="37">
        <f t="shared" si="16"/>
        <v>1.7400644298402067E-2</v>
      </c>
      <c r="Z13" s="37">
        <f t="shared" si="16"/>
        <v>1.5187685055700357E-2</v>
      </c>
      <c r="AA13" s="37">
        <f t="shared" si="16"/>
        <v>2.0101679495846632E-2</v>
      </c>
      <c r="AB13" s="37">
        <f t="shared" si="16"/>
        <v>2.4262550492245183E-2</v>
      </c>
      <c r="AC13" s="37">
        <f t="shared" si="16"/>
        <v>2.5286327091144898E-2</v>
      </c>
      <c r="AD13" s="37">
        <f t="shared" si="16"/>
        <v>2.6957681642541489E-2</v>
      </c>
      <c r="AE13" s="37">
        <f t="shared" si="16"/>
        <v>3.8028106859020389E-2</v>
      </c>
      <c r="AF13" s="37">
        <f t="shared" si="16"/>
        <v>2.6188559615428115E-2</v>
      </c>
      <c r="AG13" s="37">
        <f t="shared" si="16"/>
        <v>2.9490420100096049E-2</v>
      </c>
      <c r="AH13" s="37">
        <f t="shared" si="16"/>
        <v>1.7642058734844576E-2</v>
      </c>
      <c r="AI13" s="37">
        <f t="shared" si="16"/>
        <v>-1.0053535957543207E-3</v>
      </c>
      <c r="AJ13" s="37">
        <f t="shared" si="16"/>
        <v>-1.0149287413498569E-2</v>
      </c>
      <c r="AK13" s="37">
        <f t="shared" si="16"/>
        <v>-3.2880166493556846E-3</v>
      </c>
      <c r="AL13" s="37">
        <f t="shared" si="16"/>
        <v>1.0335542067250836E-2</v>
      </c>
      <c r="AM13" s="37">
        <f t="shared" si="16"/>
        <v>7.2747228252563051E-3</v>
      </c>
      <c r="AN13" s="37">
        <f t="shared" ref="AN13" si="17">CQ6</f>
        <v>7.9502584187899385E-3</v>
      </c>
      <c r="AO13" s="37">
        <f t="shared" ref="AO13" si="18">CR6</f>
        <v>1.7119719561361633E-2</v>
      </c>
      <c r="AP13" s="37"/>
    </row>
    <row r="14" spans="1:96" ht="27" x14ac:dyDescent="0.15">
      <c r="A14" s="45" t="s">
        <v>109</v>
      </c>
      <c r="B14" s="37">
        <f>B7</f>
        <v>5.7954207930217737E-2</v>
      </c>
      <c r="C14" s="37">
        <f t="shared" ref="C14:Y14" si="19">C7</f>
        <v>4.6521286153963788E-2</v>
      </c>
      <c r="D14" s="37">
        <f t="shared" si="19"/>
        <v>4.2663103843552048E-2</v>
      </c>
      <c r="E14" s="37">
        <f t="shared" si="19"/>
        <v>4.4119812164481333E-2</v>
      </c>
      <c r="F14" s="37">
        <f t="shared" si="19"/>
        <v>4.6957288240259562E-2</v>
      </c>
      <c r="G14" s="37">
        <f t="shared" si="19"/>
        <v>5.4563676065579901E-2</v>
      </c>
      <c r="H14" s="37">
        <f t="shared" si="19"/>
        <v>6.1315270630263131E-2</v>
      </c>
      <c r="I14" s="37">
        <f t="shared" si="19"/>
        <v>5.7217971766072045E-2</v>
      </c>
      <c r="J14" s="37">
        <f t="shared" si="19"/>
        <v>5.471543016651878E-2</v>
      </c>
      <c r="K14" s="37">
        <f t="shared" si="19"/>
        <v>3.4484030239085452E-2</v>
      </c>
      <c r="L14" s="37">
        <f t="shared" si="19"/>
        <v>2.0787213136282838E-2</v>
      </c>
      <c r="M14" s="37">
        <f t="shared" si="19"/>
        <v>1.1827552693404037E-2</v>
      </c>
      <c r="N14" s="37">
        <f t="shared" si="19"/>
        <v>1.2433563334707527E-2</v>
      </c>
      <c r="O14" s="37">
        <f t="shared" si="19"/>
        <v>1.8166552315747753E-2</v>
      </c>
      <c r="P14" s="37">
        <f t="shared" si="19"/>
        <v>1.1052665582702516E-2</v>
      </c>
      <c r="Q14" s="37">
        <f t="shared" si="19"/>
        <v>2.024412107144943E-2</v>
      </c>
      <c r="R14" s="37">
        <f t="shared" si="19"/>
        <v>3.3222343554355736E-2</v>
      </c>
      <c r="S14" s="37">
        <f t="shared" si="19"/>
        <v>3.9213886156465941E-2</v>
      </c>
      <c r="T14" s="37">
        <f t="shared" si="19"/>
        <v>3.1959339159421951E-2</v>
      </c>
      <c r="U14" s="37">
        <f t="shared" si="19"/>
        <v>4.0123400269805397E-2</v>
      </c>
      <c r="V14" s="37">
        <f t="shared" si="19"/>
        <v>4.2060019141334275E-2</v>
      </c>
      <c r="W14" s="37">
        <f t="shared" si="19"/>
        <v>3.5109618431020492E-2</v>
      </c>
      <c r="X14" s="37">
        <f t="shared" si="19"/>
        <v>5.0242289328982684E-2</v>
      </c>
      <c r="Y14" s="37">
        <f t="shared" si="19"/>
        <v>5.0573943114107081E-2</v>
      </c>
    </row>
    <row r="15" spans="1:96" ht="27" x14ac:dyDescent="0.15">
      <c r="A15" s="45" t="s">
        <v>110</v>
      </c>
      <c r="R15" s="37">
        <f>AR7</f>
        <v>2.7637045374110835E-2</v>
      </c>
      <c r="S15" s="37">
        <f t="shared" ref="S15:AA15" si="20">AS7</f>
        <v>3.6975835197905406E-2</v>
      </c>
      <c r="T15" s="37">
        <f t="shared" si="20"/>
        <v>2.7843120793178997E-2</v>
      </c>
      <c r="U15" s="37">
        <f t="shared" si="20"/>
        <v>4.15725676737096E-2</v>
      </c>
      <c r="V15" s="37">
        <f t="shared" si="20"/>
        <v>5.0653447523264346E-2</v>
      </c>
      <c r="W15" s="37">
        <f t="shared" si="20"/>
        <v>4.4110361104894615E-2</v>
      </c>
      <c r="X15" s="37">
        <f t="shared" si="20"/>
        <v>6.0980271285507211E-2</v>
      </c>
      <c r="Y15" s="37">
        <f t="shared" si="20"/>
        <v>6.0657914642550971E-2</v>
      </c>
      <c r="Z15" s="37">
        <f t="shared" si="20"/>
        <v>6.7646691583494956E-2</v>
      </c>
      <c r="AA15" s="37">
        <f t="shared" si="20"/>
        <v>6.0745607930912347E-2</v>
      </c>
    </row>
    <row r="16" spans="1:96" ht="27" x14ac:dyDescent="0.15">
      <c r="A16" s="45" t="s">
        <v>111</v>
      </c>
      <c r="W16" s="37">
        <f>BD7</f>
        <v>4.382747725513772E-2</v>
      </c>
      <c r="X16" s="37">
        <f t="shared" ref="X16:AF16" si="21">BE7</f>
        <v>6.0658378837443211E-2</v>
      </c>
      <c r="Y16" s="37">
        <f t="shared" si="21"/>
        <v>6.9456500308021071E-2</v>
      </c>
      <c r="Z16" s="37">
        <f t="shared" si="21"/>
        <v>8.6699185361952383E-2</v>
      </c>
      <c r="AA16" s="37">
        <f t="shared" si="21"/>
        <v>7.5977202291541548E-2</v>
      </c>
      <c r="AB16" s="37">
        <f t="shared" si="21"/>
        <v>6.4611299405228556E-2</v>
      </c>
      <c r="AC16" s="37">
        <f t="shared" si="21"/>
        <v>7.3409997689971099E-2</v>
      </c>
      <c r="AD16" s="37">
        <f t="shared" si="21"/>
        <v>6.4478436342435955E-2</v>
      </c>
      <c r="AE16" s="37">
        <f t="shared" si="21"/>
        <v>6.5899896421059576E-2</v>
      </c>
      <c r="AF16" s="37">
        <f t="shared" si="21"/>
        <v>7.977481457339787E-2</v>
      </c>
      <c r="AG16" s="37">
        <f>BN7</f>
        <v>7.9076161545132251E-2</v>
      </c>
      <c r="AH16" s="37">
        <f>BO7</f>
        <v>8.9260594400226156E-2</v>
      </c>
      <c r="AI16" s="37">
        <f>BP7</f>
        <v>8.6514400275086958E-2</v>
      </c>
      <c r="AJ16" s="37">
        <f>BQ7</f>
        <v>7.3858529433997455E-2</v>
      </c>
    </row>
    <row r="17" spans="1:41" ht="27" x14ac:dyDescent="0.15">
      <c r="A17" s="45" t="s">
        <v>147</v>
      </c>
      <c r="P17" s="37">
        <f>BS7</f>
        <v>-3.3522246372395675E-3</v>
      </c>
      <c r="Q17" s="37">
        <f t="shared" ref="Q17:AM17" si="22">BT7</f>
        <v>1.5833272003053983E-2</v>
      </c>
      <c r="R17" s="37">
        <f t="shared" si="22"/>
        <v>3.6404757572418178E-2</v>
      </c>
      <c r="S17" s="37">
        <f t="shared" si="22"/>
        <v>2.7297383446484375E-2</v>
      </c>
      <c r="T17" s="37">
        <f t="shared" si="22"/>
        <v>2.6416836372759246E-2</v>
      </c>
      <c r="U17" s="37">
        <f t="shared" si="22"/>
        <v>3.4900014322054564E-2</v>
      </c>
      <c r="V17" s="37">
        <f t="shared" si="22"/>
        <v>5.8747862254115484E-2</v>
      </c>
      <c r="W17" s="37">
        <f t="shared" si="22"/>
        <v>5.6410769455564086E-2</v>
      </c>
      <c r="X17" s="37">
        <f t="shared" si="22"/>
        <v>7.1954629299764344E-2</v>
      </c>
      <c r="Y17" s="37">
        <f t="shared" si="22"/>
        <v>8.1395204751535943E-2</v>
      </c>
      <c r="Z17" s="37">
        <f t="shared" si="22"/>
        <v>9.4152298169284637E-2</v>
      </c>
      <c r="AA17" s="37">
        <f t="shared" si="22"/>
        <v>8.0695460925119075E-2</v>
      </c>
      <c r="AB17" s="37">
        <f t="shared" si="22"/>
        <v>6.3876324990995825E-2</v>
      </c>
      <c r="AC17" s="37">
        <f t="shared" si="22"/>
        <v>6.0803479964737998E-2</v>
      </c>
      <c r="AD17" s="37">
        <f t="shared" si="22"/>
        <v>5.1771283777818013E-2</v>
      </c>
      <c r="AE17" s="37">
        <f t="shared" si="22"/>
        <v>3.6819114177165713E-2</v>
      </c>
      <c r="AF17" s="37">
        <f t="shared" si="22"/>
        <v>7.8040440075056186E-2</v>
      </c>
      <c r="AG17" s="37">
        <f t="shared" si="22"/>
        <v>6.3016980379601073E-2</v>
      </c>
      <c r="AH17" s="37">
        <f t="shared" si="22"/>
        <v>6.6048092533315006E-2</v>
      </c>
      <c r="AI17" s="37">
        <f t="shared" si="22"/>
        <v>7.6210073756567645E-2</v>
      </c>
      <c r="AJ17" s="37">
        <f t="shared" si="22"/>
        <v>6.7870919716671294E-2</v>
      </c>
      <c r="AK17" s="37">
        <f t="shared" si="22"/>
        <v>8.8904580755409315E-2</v>
      </c>
      <c r="AL17" s="37">
        <f t="shared" si="22"/>
        <v>9.0923726197022062E-2</v>
      </c>
      <c r="AM17" s="37">
        <f t="shared" si="22"/>
        <v>9.0136550963077364E-2</v>
      </c>
      <c r="AN17" s="37">
        <f t="shared" ref="AN17" si="23">CQ7</f>
        <v>6.7679396782741943E-2</v>
      </c>
      <c r="AO17" s="37">
        <f t="shared" ref="AO17" si="24">CR7</f>
        <v>5.7504207624948171E-2</v>
      </c>
    </row>
  </sheetData>
  <phoneticPr fontId="3"/>
  <pageMargins left="0.78700000000000003" right="0.78700000000000003" top="0.98399999999999999" bottom="0.98399999999999999" header="0.51200000000000001" footer="0.51200000000000001"/>
  <headerFooter alignWithMargins="0"/>
  <legacy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FF0000"/>
  </sheetPr>
  <dimension ref="A1:CR32"/>
  <sheetViews>
    <sheetView workbookViewId="0">
      <pane xSplit="1" topLeftCell="B1" activePane="topRight" state="frozen"/>
      <selection pane="topRight" activeCell="AO29" sqref="AO29"/>
    </sheetView>
  </sheetViews>
  <sheetFormatPr defaultRowHeight="13.5" x14ac:dyDescent="0.15"/>
  <cols>
    <col min="1" max="1" width="30.625" style="41" customWidth="1"/>
    <col min="2" max="2" width="10.5" style="38" bestFit="1" customWidth="1"/>
    <col min="3" max="17" width="9" style="38"/>
    <col min="18" max="18" width="9" style="38" customWidth="1"/>
    <col min="19" max="22" width="9" style="38"/>
    <col min="23" max="23" width="11.625" style="38" bestFit="1" customWidth="1"/>
    <col min="24" max="42" width="9" style="38"/>
    <col min="43" max="43" width="30.625" style="38" customWidth="1"/>
    <col min="44" max="54" width="9" style="38"/>
    <col min="55" max="55" width="30.625" style="38" customWidth="1"/>
    <col min="56" max="69" width="9" style="38"/>
    <col min="70" max="70" width="30.625" style="38" customWidth="1"/>
    <col min="71" max="16384" width="9" style="38"/>
  </cols>
  <sheetData>
    <row r="1" spans="1:96" s="44" customFormat="1" x14ac:dyDescent="0.15">
      <c r="A1" s="42"/>
      <c r="B1" s="43">
        <v>1980</v>
      </c>
      <c r="C1" s="43">
        <v>1981</v>
      </c>
      <c r="D1" s="43">
        <v>1982</v>
      </c>
      <c r="E1" s="43">
        <v>1983</v>
      </c>
      <c r="F1" s="43">
        <v>1984</v>
      </c>
      <c r="G1" s="43">
        <v>1985</v>
      </c>
      <c r="H1" s="43">
        <v>1986</v>
      </c>
      <c r="I1" s="43">
        <v>1987</v>
      </c>
      <c r="J1" s="43">
        <v>1988</v>
      </c>
      <c r="K1" s="43">
        <v>1989</v>
      </c>
      <c r="L1" s="43">
        <v>1990</v>
      </c>
      <c r="M1" s="43">
        <v>1991</v>
      </c>
      <c r="N1" s="43">
        <v>1992</v>
      </c>
      <c r="O1" s="43">
        <v>1993</v>
      </c>
      <c r="P1" s="43">
        <v>1994</v>
      </c>
      <c r="Q1" s="43">
        <v>1995</v>
      </c>
      <c r="R1" s="43">
        <v>1996</v>
      </c>
      <c r="S1" s="43">
        <v>1997</v>
      </c>
      <c r="T1" s="43">
        <v>1998</v>
      </c>
      <c r="U1" s="43">
        <v>1999</v>
      </c>
      <c r="V1" s="43">
        <v>2000</v>
      </c>
      <c r="W1" s="43">
        <v>2001</v>
      </c>
      <c r="X1" s="43">
        <v>2002</v>
      </c>
      <c r="Y1" s="43">
        <v>2003</v>
      </c>
      <c r="Z1" s="36">
        <v>2004</v>
      </c>
      <c r="AA1" s="36">
        <v>2005</v>
      </c>
      <c r="AB1" s="36">
        <v>2006</v>
      </c>
      <c r="AC1" s="36">
        <v>2007</v>
      </c>
      <c r="AD1" s="36">
        <v>2008</v>
      </c>
      <c r="AE1" s="36">
        <v>2009</v>
      </c>
      <c r="AF1" s="36">
        <v>2010</v>
      </c>
      <c r="AG1" s="36"/>
      <c r="AH1" s="36"/>
      <c r="AI1" s="36"/>
      <c r="AJ1" s="36"/>
      <c r="AQ1" s="42"/>
      <c r="AR1" s="36">
        <v>1996</v>
      </c>
      <c r="AS1" s="36">
        <v>1997</v>
      </c>
      <c r="AT1" s="36">
        <v>1998</v>
      </c>
      <c r="AU1" s="36">
        <v>1999</v>
      </c>
      <c r="AV1" s="36">
        <v>2000</v>
      </c>
      <c r="AW1" s="36">
        <v>2001</v>
      </c>
      <c r="AX1" s="36">
        <v>2002</v>
      </c>
      <c r="AY1" s="36">
        <v>2003</v>
      </c>
      <c r="AZ1" s="36">
        <v>2004</v>
      </c>
      <c r="BA1" s="36">
        <v>2005</v>
      </c>
      <c r="BC1" s="42"/>
      <c r="BD1" s="43">
        <v>2001</v>
      </c>
      <c r="BE1" s="43">
        <v>2002</v>
      </c>
      <c r="BF1" s="43">
        <v>2003</v>
      </c>
      <c r="BG1" s="36">
        <v>2004</v>
      </c>
      <c r="BH1" s="36">
        <v>2005</v>
      </c>
      <c r="BI1" s="36">
        <v>2006</v>
      </c>
      <c r="BJ1" s="36">
        <v>2007</v>
      </c>
      <c r="BK1" s="36">
        <v>2008</v>
      </c>
      <c r="BL1" s="36">
        <v>2009</v>
      </c>
      <c r="BM1" s="36">
        <v>2010</v>
      </c>
      <c r="BN1" s="44">
        <v>2011</v>
      </c>
      <c r="BO1" s="44">
        <v>2012</v>
      </c>
      <c r="BP1" s="44">
        <v>2013</v>
      </c>
      <c r="BQ1" s="44">
        <v>2014</v>
      </c>
      <c r="BR1" s="190" t="s">
        <v>133</v>
      </c>
      <c r="BS1" s="44">
        <v>1994</v>
      </c>
      <c r="BT1" s="44">
        <f>BS1+1</f>
        <v>1995</v>
      </c>
      <c r="BU1" s="44">
        <f t="shared" ref="BU1:CO1" si="0">BT1+1</f>
        <v>1996</v>
      </c>
      <c r="BV1" s="44">
        <f t="shared" si="0"/>
        <v>1997</v>
      </c>
      <c r="BW1" s="44">
        <f t="shared" si="0"/>
        <v>1998</v>
      </c>
      <c r="BX1" s="44">
        <f t="shared" si="0"/>
        <v>1999</v>
      </c>
      <c r="BY1" s="44">
        <f t="shared" si="0"/>
        <v>2000</v>
      </c>
      <c r="BZ1" s="44">
        <f t="shared" si="0"/>
        <v>2001</v>
      </c>
      <c r="CA1" s="44">
        <f t="shared" si="0"/>
        <v>2002</v>
      </c>
      <c r="CB1" s="44">
        <f t="shared" si="0"/>
        <v>2003</v>
      </c>
      <c r="CC1" s="44">
        <f t="shared" si="0"/>
        <v>2004</v>
      </c>
      <c r="CD1" s="44">
        <f t="shared" si="0"/>
        <v>2005</v>
      </c>
      <c r="CE1" s="44">
        <f t="shared" si="0"/>
        <v>2006</v>
      </c>
      <c r="CF1" s="44">
        <f t="shared" si="0"/>
        <v>2007</v>
      </c>
      <c r="CG1" s="44">
        <f t="shared" si="0"/>
        <v>2008</v>
      </c>
      <c r="CH1" s="44">
        <f t="shared" si="0"/>
        <v>2009</v>
      </c>
      <c r="CI1" s="44">
        <f t="shared" si="0"/>
        <v>2010</v>
      </c>
      <c r="CJ1" s="44">
        <f t="shared" si="0"/>
        <v>2011</v>
      </c>
      <c r="CK1" s="44">
        <f t="shared" si="0"/>
        <v>2012</v>
      </c>
      <c r="CL1" s="44">
        <f t="shared" si="0"/>
        <v>2013</v>
      </c>
      <c r="CM1" s="44">
        <f t="shared" si="0"/>
        <v>2014</v>
      </c>
      <c r="CN1" s="44">
        <f t="shared" si="0"/>
        <v>2015</v>
      </c>
      <c r="CO1" s="44">
        <f t="shared" si="0"/>
        <v>2016</v>
      </c>
      <c r="CP1" s="44">
        <v>2017</v>
      </c>
      <c r="CQ1" s="44">
        <v>2018</v>
      </c>
      <c r="CR1" s="44">
        <v>2019</v>
      </c>
    </row>
    <row r="2" spans="1:96" s="49" customFormat="1" x14ac:dyDescent="0.15">
      <c r="A2" s="46" t="s">
        <v>1</v>
      </c>
      <c r="B2" s="47">
        <v>23212.400000000001</v>
      </c>
      <c r="C2" s="47">
        <v>26666.7</v>
      </c>
      <c r="D2" s="47">
        <v>28234.9</v>
      </c>
      <c r="E2" s="47">
        <v>28593.1</v>
      </c>
      <c r="F2" s="47">
        <v>29548.1</v>
      </c>
      <c r="G2" s="47">
        <v>29973.200000000001</v>
      </c>
      <c r="H2" s="47">
        <v>28661.599999999999</v>
      </c>
      <c r="I2" s="47">
        <v>29151.7</v>
      </c>
      <c r="J2" s="47">
        <v>33484.6</v>
      </c>
      <c r="K2" s="47">
        <v>43445</v>
      </c>
      <c r="L2" s="47">
        <v>54938.400000000001</v>
      </c>
      <c r="M2" s="47">
        <v>59489.3</v>
      </c>
      <c r="N2" s="47">
        <v>51746.7</v>
      </c>
      <c r="O2" s="47">
        <v>45064.7</v>
      </c>
      <c r="P2" s="47">
        <v>41435.4</v>
      </c>
      <c r="Q2" s="47">
        <v>38403.599999999999</v>
      </c>
      <c r="R2" s="47">
        <v>34330.9</v>
      </c>
      <c r="S2" s="47">
        <v>32709.9</v>
      </c>
      <c r="T2" s="47">
        <v>29184.400000000001</v>
      </c>
      <c r="U2" s="47">
        <v>25743.599999999999</v>
      </c>
      <c r="V2" s="47">
        <v>23858.2</v>
      </c>
      <c r="W2" s="47">
        <v>22653.200000000001</v>
      </c>
      <c r="X2" s="47">
        <v>22748</v>
      </c>
      <c r="Y2" s="47">
        <v>21200.6</v>
      </c>
      <c r="Z2" s="48">
        <v>22995.8</v>
      </c>
      <c r="AA2" s="48">
        <v>25311.3</v>
      </c>
      <c r="AB2" s="48"/>
      <c r="AC2" s="48"/>
      <c r="AD2" s="48"/>
      <c r="AE2" s="48"/>
      <c r="AF2" s="48"/>
      <c r="AG2" s="48"/>
      <c r="AH2" s="48"/>
      <c r="AI2" s="48"/>
      <c r="AJ2" s="48"/>
      <c r="AQ2" s="46" t="s">
        <v>1</v>
      </c>
      <c r="AR2" s="48">
        <v>34805.4</v>
      </c>
      <c r="AS2" s="48">
        <v>32774.400000000001</v>
      </c>
      <c r="AT2" s="48">
        <v>28909.9</v>
      </c>
      <c r="AU2" s="48">
        <v>25367.8</v>
      </c>
      <c r="AV2" s="48">
        <v>22898.3</v>
      </c>
      <c r="AW2" s="48">
        <v>22001.7</v>
      </c>
      <c r="AX2" s="48">
        <v>22165.7</v>
      </c>
      <c r="AY2" s="48">
        <v>20645.2</v>
      </c>
      <c r="AZ2" s="48">
        <v>22995.8</v>
      </c>
      <c r="BA2" s="48">
        <v>25311.3</v>
      </c>
      <c r="BC2" s="46" t="s">
        <v>1</v>
      </c>
      <c r="BD2" s="49">
        <v>16495.599999999999</v>
      </c>
      <c r="BE2" s="49">
        <v>16260.3</v>
      </c>
      <c r="BF2" s="49">
        <v>15604</v>
      </c>
      <c r="BG2" s="49">
        <v>17703.5</v>
      </c>
      <c r="BH2" s="49">
        <v>21046.9</v>
      </c>
      <c r="BI2" s="49">
        <v>24614</v>
      </c>
      <c r="BJ2" s="49">
        <v>26275.9</v>
      </c>
      <c r="BK2" s="49">
        <v>23404.799999999999</v>
      </c>
      <c r="BL2" s="49">
        <v>20345.900000000001</v>
      </c>
      <c r="BM2" s="49">
        <v>20226</v>
      </c>
      <c r="BN2" s="49">
        <v>19866.3</v>
      </c>
      <c r="BO2" s="49">
        <v>21876.1</v>
      </c>
      <c r="BP2" s="49">
        <v>23316.5</v>
      </c>
      <c r="BQ2" s="49">
        <v>26979.5</v>
      </c>
      <c r="BR2" s="46" t="s">
        <v>1</v>
      </c>
      <c r="BS2" s="49">
        <v>35797</v>
      </c>
      <c r="BT2" s="49">
        <v>32869.300000000003</v>
      </c>
      <c r="BU2" s="49">
        <v>27079.599999999999</v>
      </c>
      <c r="BV2" s="49">
        <v>24928.3</v>
      </c>
      <c r="BW2" s="49">
        <v>22481</v>
      </c>
      <c r="BX2" s="49">
        <v>19682.099999999999</v>
      </c>
      <c r="BY2" s="49">
        <v>16780.400000000001</v>
      </c>
      <c r="BZ2" s="49">
        <v>15209.4</v>
      </c>
      <c r="CA2" s="49">
        <v>15149</v>
      </c>
      <c r="CB2" s="49">
        <v>14373.9</v>
      </c>
      <c r="CC2" s="49">
        <v>15008.9</v>
      </c>
      <c r="CD2" s="49">
        <v>17539.8</v>
      </c>
      <c r="CE2" s="49">
        <v>20689.8</v>
      </c>
      <c r="CF2" s="49">
        <v>22702.5</v>
      </c>
      <c r="CG2" s="49">
        <v>20524.099999999999</v>
      </c>
      <c r="CH2" s="49">
        <v>17896.3</v>
      </c>
      <c r="CI2" s="49">
        <v>17976.8</v>
      </c>
      <c r="CJ2" s="49">
        <v>17212.8</v>
      </c>
      <c r="CK2" s="49">
        <v>19074.5</v>
      </c>
      <c r="CL2" s="49">
        <v>20387.400000000001</v>
      </c>
      <c r="CM2" s="49">
        <v>23922.799999999999</v>
      </c>
      <c r="CN2" s="49">
        <v>28490.5</v>
      </c>
      <c r="CO2" s="49">
        <v>26016.6</v>
      </c>
      <c r="CP2" s="49">
        <v>29607.9</v>
      </c>
      <c r="CQ2" s="49">
        <v>35693.4</v>
      </c>
      <c r="CR2" s="49">
        <v>32795.1</v>
      </c>
    </row>
    <row r="3" spans="1:96" s="49" customFormat="1" x14ac:dyDescent="0.15">
      <c r="A3" s="46" t="s">
        <v>2</v>
      </c>
      <c r="B3" s="47">
        <v>18389.599999999999</v>
      </c>
      <c r="C3" s="47">
        <v>21425.5</v>
      </c>
      <c r="D3" s="47">
        <v>23096.2</v>
      </c>
      <c r="E3" s="47">
        <v>23251.7</v>
      </c>
      <c r="F3" s="47">
        <v>23973.7</v>
      </c>
      <c r="G3" s="47">
        <v>23801</v>
      </c>
      <c r="H3" s="47">
        <v>21810.799999999999</v>
      </c>
      <c r="I3" s="47">
        <v>21844.5</v>
      </c>
      <c r="J3" s="47">
        <v>26062.5</v>
      </c>
      <c r="K3" s="47">
        <v>33590.199999999997</v>
      </c>
      <c r="L3" s="47">
        <v>45481.8</v>
      </c>
      <c r="M3" s="47">
        <v>49725.4</v>
      </c>
      <c r="N3" s="47">
        <v>42107.1</v>
      </c>
      <c r="O3" s="47">
        <v>35439.300000000003</v>
      </c>
      <c r="P3" s="47">
        <v>32000.7</v>
      </c>
      <c r="Q3" s="47">
        <v>28785.3</v>
      </c>
      <c r="R3" s="47">
        <v>24516.3</v>
      </c>
      <c r="S3" s="47">
        <v>22916.2</v>
      </c>
      <c r="T3" s="47">
        <v>19441</v>
      </c>
      <c r="U3" s="47">
        <v>15990.9</v>
      </c>
      <c r="V3" s="47">
        <v>14826.5</v>
      </c>
      <c r="W3" s="47">
        <v>12747.2</v>
      </c>
      <c r="X3" s="47">
        <v>10748.3</v>
      </c>
      <c r="Y3" s="47">
        <v>9496.2999999999993</v>
      </c>
      <c r="Z3" s="48">
        <v>8945.6</v>
      </c>
      <c r="AA3" s="48">
        <v>8139.8</v>
      </c>
      <c r="AB3" s="48"/>
      <c r="AC3" s="48"/>
      <c r="AD3" s="48"/>
      <c r="AE3" s="48"/>
      <c r="AF3" s="48"/>
      <c r="AG3" s="48"/>
      <c r="AH3" s="48"/>
      <c r="AI3" s="48"/>
      <c r="AJ3" s="48"/>
      <c r="AQ3" s="46" t="s">
        <v>2</v>
      </c>
      <c r="AR3" s="48">
        <v>24853.7</v>
      </c>
      <c r="AS3" s="48">
        <v>22911.4</v>
      </c>
      <c r="AT3" s="48">
        <v>19155.5</v>
      </c>
      <c r="AU3" s="48">
        <v>15607.2</v>
      </c>
      <c r="AV3" s="48">
        <v>13836.8</v>
      </c>
      <c r="AW3" s="48">
        <v>12002.2</v>
      </c>
      <c r="AX3" s="48">
        <v>10131.700000000001</v>
      </c>
      <c r="AY3" s="48">
        <v>9292.7000000000007</v>
      </c>
      <c r="AZ3" s="48">
        <v>8945.6</v>
      </c>
      <c r="BA3" s="48">
        <v>8139.8</v>
      </c>
      <c r="BC3" s="46" t="s">
        <v>2</v>
      </c>
      <c r="BD3" s="49">
        <v>6710.6</v>
      </c>
      <c r="BE3" s="49">
        <v>4830.7</v>
      </c>
      <c r="BF3" s="49">
        <v>4558.8999999999996</v>
      </c>
      <c r="BG3" s="49">
        <v>3901.7</v>
      </c>
      <c r="BH3" s="49">
        <v>3645.2</v>
      </c>
      <c r="BI3" s="49">
        <v>4216.8</v>
      </c>
      <c r="BJ3" s="49">
        <v>5111.8</v>
      </c>
      <c r="BK3" s="49">
        <v>4484.3999999999996</v>
      </c>
      <c r="BL3" s="49">
        <v>4212.8</v>
      </c>
      <c r="BM3" s="49">
        <v>4056.1</v>
      </c>
      <c r="BN3" s="49">
        <v>3685.1</v>
      </c>
      <c r="BO3" s="49">
        <v>3175.7</v>
      </c>
      <c r="BP3" s="49">
        <v>3144.9</v>
      </c>
      <c r="BQ3" s="49">
        <v>4140</v>
      </c>
      <c r="BR3" s="46" t="s">
        <v>2</v>
      </c>
      <c r="BS3" s="49">
        <v>28184.7</v>
      </c>
      <c r="BT3" s="49">
        <v>25084.7</v>
      </c>
      <c r="BU3" s="49">
        <v>19380.599999999999</v>
      </c>
      <c r="BV3" s="49">
        <v>17338.400000000001</v>
      </c>
      <c r="BW3" s="49">
        <v>14868.4</v>
      </c>
      <c r="BX3" s="49">
        <v>11776.6</v>
      </c>
      <c r="BY3" s="49">
        <v>9788.2999999999993</v>
      </c>
      <c r="BZ3" s="49">
        <v>7583.4</v>
      </c>
      <c r="CA3" s="49">
        <v>5787.2</v>
      </c>
      <c r="CB3" s="49">
        <v>5435.4</v>
      </c>
      <c r="CC3" s="49">
        <v>3945.7</v>
      </c>
      <c r="CD3" s="49">
        <v>3157.9</v>
      </c>
      <c r="CE3" s="49">
        <v>3433.4</v>
      </c>
      <c r="CF3" s="49">
        <v>4692.5</v>
      </c>
      <c r="CG3" s="49">
        <v>4540</v>
      </c>
      <c r="CH3" s="49">
        <v>4180.8999999999996</v>
      </c>
      <c r="CI3" s="49">
        <v>3604.1</v>
      </c>
      <c r="CJ3" s="49">
        <v>3417.5</v>
      </c>
      <c r="CK3" s="49">
        <v>3153.9</v>
      </c>
      <c r="CL3" s="49">
        <v>2861.6</v>
      </c>
      <c r="CM3" s="49">
        <v>3651.9</v>
      </c>
      <c r="CN3" s="49">
        <v>3749.7</v>
      </c>
      <c r="CO3" s="49">
        <v>2922.6</v>
      </c>
      <c r="CP3" s="49">
        <v>3114.9</v>
      </c>
      <c r="CQ3" s="49">
        <v>3448.9</v>
      </c>
      <c r="CR3" s="49">
        <v>3613.7</v>
      </c>
    </row>
    <row r="4" spans="1:96" s="49" customFormat="1" x14ac:dyDescent="0.15">
      <c r="A4" s="46" t="s">
        <v>3</v>
      </c>
      <c r="B4" s="47">
        <v>2940.8</v>
      </c>
      <c r="C4" s="47">
        <v>3229.5</v>
      </c>
      <c r="D4" s="47">
        <v>2987.7</v>
      </c>
      <c r="E4" s="47">
        <v>3048</v>
      </c>
      <c r="F4" s="47">
        <v>3086.6</v>
      </c>
      <c r="G4" s="47">
        <v>3327.7</v>
      </c>
      <c r="H4" s="47">
        <v>3380.2</v>
      </c>
      <c r="I4" s="47">
        <v>3697</v>
      </c>
      <c r="J4" s="47">
        <v>3653.6</v>
      </c>
      <c r="K4" s="47">
        <v>5736.9</v>
      </c>
      <c r="L4" s="47">
        <v>5016</v>
      </c>
      <c r="M4" s="47">
        <v>5111.6000000000004</v>
      </c>
      <c r="N4" s="47">
        <v>4956.5</v>
      </c>
      <c r="O4" s="47">
        <v>4994.2</v>
      </c>
      <c r="P4" s="47">
        <v>4565.8</v>
      </c>
      <c r="Q4" s="47">
        <v>4989.2</v>
      </c>
      <c r="R4" s="47">
        <v>5090</v>
      </c>
      <c r="S4" s="47">
        <v>5166.5</v>
      </c>
      <c r="T4" s="47">
        <v>5016.8</v>
      </c>
      <c r="U4" s="47">
        <v>5733.2</v>
      </c>
      <c r="V4" s="47">
        <v>5173.8999999999996</v>
      </c>
      <c r="W4" s="47">
        <v>5438.4</v>
      </c>
      <c r="X4" s="47">
        <v>7156</v>
      </c>
      <c r="Y4" s="47">
        <v>7185.3</v>
      </c>
      <c r="Z4" s="48">
        <v>9357.9</v>
      </c>
      <c r="AA4" s="48">
        <v>12584.9</v>
      </c>
      <c r="AB4" s="48"/>
      <c r="AC4" s="48"/>
      <c r="AD4" s="48"/>
      <c r="AE4" s="48"/>
      <c r="AF4" s="48"/>
      <c r="AG4" s="48"/>
      <c r="AH4" s="48"/>
      <c r="AI4" s="48"/>
      <c r="AJ4" s="48"/>
      <c r="AQ4" s="46" t="s">
        <v>3</v>
      </c>
      <c r="AR4" s="48">
        <v>5227.1000000000004</v>
      </c>
      <c r="AS4" s="48">
        <v>5236.8</v>
      </c>
      <c r="AT4" s="48">
        <v>5028.8999999999996</v>
      </c>
      <c r="AU4" s="48">
        <v>5733.6</v>
      </c>
      <c r="AV4" s="48">
        <v>5174.7</v>
      </c>
      <c r="AW4" s="48">
        <v>5439.2</v>
      </c>
      <c r="AX4" s="48">
        <v>7159.4</v>
      </c>
      <c r="AY4" s="48">
        <v>6902.1</v>
      </c>
      <c r="AZ4" s="48">
        <v>9357.9</v>
      </c>
      <c r="BA4" s="48">
        <v>12584.9</v>
      </c>
      <c r="BC4" s="46" t="s">
        <v>3</v>
      </c>
      <c r="BD4" s="49">
        <v>5286.6</v>
      </c>
      <c r="BE4" s="49">
        <v>7099.2</v>
      </c>
      <c r="BF4" s="49">
        <v>6842.1</v>
      </c>
      <c r="BG4" s="49">
        <v>9253.2000000000007</v>
      </c>
      <c r="BH4" s="49">
        <v>12930.5</v>
      </c>
      <c r="BI4" s="49">
        <v>15640.2</v>
      </c>
      <c r="BJ4" s="49">
        <v>16306.4</v>
      </c>
      <c r="BK4" s="49">
        <v>14053.4</v>
      </c>
      <c r="BL4" s="49">
        <v>11410.6</v>
      </c>
      <c r="BM4" s="49">
        <v>11443.7</v>
      </c>
      <c r="BN4" s="49">
        <v>10996.1</v>
      </c>
      <c r="BO4" s="49">
        <v>13166.9</v>
      </c>
      <c r="BP4" s="49">
        <v>14176.3</v>
      </c>
      <c r="BQ4" s="49">
        <v>16078.3</v>
      </c>
      <c r="BR4" s="46" t="s">
        <v>3</v>
      </c>
      <c r="BS4" s="49">
        <v>3700.4</v>
      </c>
      <c r="BT4" s="49">
        <v>4042.6</v>
      </c>
      <c r="BU4" s="49">
        <v>4257.1000000000004</v>
      </c>
      <c r="BV4" s="49">
        <v>4308.8999999999996</v>
      </c>
      <c r="BW4" s="49">
        <v>4188.2</v>
      </c>
      <c r="BX4" s="49">
        <v>4858</v>
      </c>
      <c r="BY4" s="49">
        <v>4076.5</v>
      </c>
      <c r="BZ4" s="49">
        <v>4604.6000000000004</v>
      </c>
      <c r="CA4" s="49">
        <v>6247.2</v>
      </c>
      <c r="CB4" s="49">
        <v>5989.5</v>
      </c>
      <c r="CC4" s="49">
        <v>8085.3</v>
      </c>
      <c r="CD4" s="49">
        <v>11427.2</v>
      </c>
      <c r="CE4" s="49">
        <v>14129.2</v>
      </c>
      <c r="CF4" s="49">
        <v>15148.2</v>
      </c>
      <c r="CG4" s="49">
        <v>13348.8</v>
      </c>
      <c r="CH4" s="49">
        <v>10932.3</v>
      </c>
      <c r="CI4" s="49">
        <v>11191.1</v>
      </c>
      <c r="CJ4" s="49">
        <v>10490.9</v>
      </c>
      <c r="CK4" s="49">
        <v>12670.2</v>
      </c>
      <c r="CL4" s="49">
        <v>13657.2</v>
      </c>
      <c r="CM4" s="49">
        <v>15933.4</v>
      </c>
      <c r="CN4" s="49">
        <v>20363</v>
      </c>
      <c r="CO4" s="49">
        <v>18018.3</v>
      </c>
      <c r="CP4" s="49">
        <v>21488.6</v>
      </c>
      <c r="CQ4" s="49">
        <v>26910.799999999999</v>
      </c>
      <c r="CR4" s="49">
        <v>24112.9</v>
      </c>
    </row>
    <row r="5" spans="1:96" s="49" customFormat="1" x14ac:dyDescent="0.15">
      <c r="A5" s="46" t="s">
        <v>4</v>
      </c>
      <c r="B5" s="47">
        <v>21345</v>
      </c>
      <c r="C5" s="47">
        <v>20943.400000000001</v>
      </c>
      <c r="D5" s="47">
        <v>20677.5</v>
      </c>
      <c r="E5" s="47">
        <v>21051.3</v>
      </c>
      <c r="F5" s="47">
        <v>24012.1</v>
      </c>
      <c r="G5" s="47">
        <v>28412.5</v>
      </c>
      <c r="H5" s="47">
        <v>30381.1</v>
      </c>
      <c r="I5" s="47">
        <v>31791.9</v>
      </c>
      <c r="J5" s="47">
        <v>34830.9</v>
      </c>
      <c r="K5" s="47">
        <v>32288.9</v>
      </c>
      <c r="L5" s="47">
        <v>28251.599999999999</v>
      </c>
      <c r="M5" s="47">
        <v>25696.2</v>
      </c>
      <c r="N5" s="47">
        <v>23623.4</v>
      </c>
      <c r="O5" s="47">
        <v>23458.5</v>
      </c>
      <c r="P5" s="47">
        <v>19544.7</v>
      </c>
      <c r="Q5" s="47">
        <v>23216.3</v>
      </c>
      <c r="R5" s="47">
        <v>30969.3</v>
      </c>
      <c r="S5" s="47">
        <v>33077.199999999997</v>
      </c>
      <c r="T5" s="47">
        <v>28114.7</v>
      </c>
      <c r="U5" s="47">
        <v>28450.9</v>
      </c>
      <c r="V5" s="47">
        <v>29614.5</v>
      </c>
      <c r="W5" s="47">
        <v>26881.3</v>
      </c>
      <c r="X5" s="47">
        <v>29449.200000000001</v>
      </c>
      <c r="Y5" s="47">
        <v>29414.6</v>
      </c>
      <c r="Z5" s="48">
        <v>36787.4</v>
      </c>
      <c r="AA5" s="48">
        <v>36697.599999999999</v>
      </c>
      <c r="AB5" s="48"/>
      <c r="AC5" s="48"/>
      <c r="AD5" s="48"/>
      <c r="AE5" s="48"/>
      <c r="AF5" s="48"/>
      <c r="AG5" s="48"/>
      <c r="AH5" s="48"/>
      <c r="AI5" s="48"/>
      <c r="AJ5" s="48"/>
      <c r="AQ5" s="46" t="s">
        <v>4</v>
      </c>
      <c r="AR5" s="48">
        <v>28678</v>
      </c>
      <c r="AS5" s="48">
        <v>31965.200000000001</v>
      </c>
      <c r="AT5" s="48">
        <v>26312.799999999999</v>
      </c>
      <c r="AU5" s="48">
        <v>28663.200000000001</v>
      </c>
      <c r="AV5" s="48">
        <v>32536.7</v>
      </c>
      <c r="AW5" s="48">
        <v>29884.7</v>
      </c>
      <c r="AX5" s="48">
        <v>33207.699999999997</v>
      </c>
      <c r="AY5" s="48">
        <v>33008.5</v>
      </c>
      <c r="AZ5" s="48">
        <v>36787.4</v>
      </c>
      <c r="BA5" s="48">
        <v>36697.599999999999</v>
      </c>
      <c r="BC5" s="46" t="s">
        <v>4</v>
      </c>
      <c r="BD5" s="49">
        <v>30000.3</v>
      </c>
      <c r="BE5" s="49">
        <v>33483.699999999997</v>
      </c>
      <c r="BF5" s="49">
        <v>36788.5</v>
      </c>
      <c r="BG5" s="49">
        <v>44680.3</v>
      </c>
      <c r="BH5" s="49">
        <v>43200.5</v>
      </c>
      <c r="BI5" s="49">
        <v>41317.599999999999</v>
      </c>
      <c r="BJ5" s="49">
        <v>46301.7</v>
      </c>
      <c r="BK5" s="49">
        <v>39836.6</v>
      </c>
      <c r="BL5" s="49">
        <v>29907.200000000001</v>
      </c>
      <c r="BM5" s="49">
        <v>38608.199999999997</v>
      </c>
      <c r="BN5" s="49">
        <v>38228.300000000003</v>
      </c>
      <c r="BO5" s="49">
        <v>42564.2</v>
      </c>
      <c r="BP5" s="49">
        <v>43195.199999999997</v>
      </c>
      <c r="BQ5" s="49">
        <v>42298.2</v>
      </c>
      <c r="BR5" s="46" t="s">
        <v>4</v>
      </c>
      <c r="BS5" s="49">
        <v>17735.7</v>
      </c>
      <c r="BT5" s="49">
        <v>25286.7</v>
      </c>
      <c r="BU5" s="49">
        <v>35448</v>
      </c>
      <c r="BV5" s="49">
        <v>32437.1</v>
      </c>
      <c r="BW5" s="49">
        <v>28814.799999999999</v>
      </c>
      <c r="BX5" s="49">
        <v>29994</v>
      </c>
      <c r="BY5" s="49">
        <v>39961.699999999997</v>
      </c>
      <c r="BZ5" s="49">
        <v>38527.4</v>
      </c>
      <c r="CA5" s="49">
        <v>42661.1</v>
      </c>
      <c r="CB5" s="49">
        <v>46543.4</v>
      </c>
      <c r="CC5" s="49">
        <v>53646.6</v>
      </c>
      <c r="CD5" s="49">
        <v>52137.4</v>
      </c>
      <c r="CE5" s="49">
        <v>47673.8</v>
      </c>
      <c r="CF5" s="49">
        <v>47703.7</v>
      </c>
      <c r="CG5" s="49">
        <v>39424.400000000001</v>
      </c>
      <c r="CH5" s="49">
        <v>24566.3</v>
      </c>
      <c r="CI5" s="49">
        <v>41440.1</v>
      </c>
      <c r="CJ5" s="49">
        <v>37462.699999999997</v>
      </c>
      <c r="CK5" s="49">
        <v>39764.199999999997</v>
      </c>
      <c r="CL5" s="49">
        <v>46397.7</v>
      </c>
      <c r="CM5" s="49">
        <v>45931.6</v>
      </c>
      <c r="CN5" s="49">
        <v>55287</v>
      </c>
      <c r="CO5" s="49">
        <v>56519.6</v>
      </c>
      <c r="CP5" s="49">
        <v>58165.1</v>
      </c>
      <c r="CQ5" s="49">
        <v>51118.400000000001</v>
      </c>
      <c r="CR5" s="49">
        <v>46000</v>
      </c>
    </row>
    <row r="6" spans="1:96" s="49" customFormat="1" x14ac:dyDescent="0.15">
      <c r="A6" s="46" t="s">
        <v>5</v>
      </c>
      <c r="B6" s="47">
        <v>44557.4</v>
      </c>
      <c r="C6" s="47">
        <v>47610.1</v>
      </c>
      <c r="D6" s="47">
        <v>48912.4</v>
      </c>
      <c r="E6" s="47">
        <v>49644.4</v>
      </c>
      <c r="F6" s="47">
        <v>53560.2</v>
      </c>
      <c r="G6" s="47">
        <v>58385.7</v>
      </c>
      <c r="H6" s="47">
        <v>59042.7</v>
      </c>
      <c r="I6" s="47">
        <v>60943.7</v>
      </c>
      <c r="J6" s="47">
        <v>68315.5</v>
      </c>
      <c r="K6" s="47">
        <v>75733.899999999994</v>
      </c>
      <c r="L6" s="47">
        <v>83190</v>
      </c>
      <c r="M6" s="47">
        <v>85185.4</v>
      </c>
      <c r="N6" s="47">
        <v>75370.100000000006</v>
      </c>
      <c r="O6" s="47">
        <v>68523.199999999997</v>
      </c>
      <c r="P6" s="47">
        <v>60980.1</v>
      </c>
      <c r="Q6" s="47">
        <v>61619.9</v>
      </c>
      <c r="R6" s="47">
        <v>65300.2</v>
      </c>
      <c r="S6" s="47">
        <v>65787.100000000006</v>
      </c>
      <c r="T6" s="47">
        <v>57299.1</v>
      </c>
      <c r="U6" s="47">
        <v>54194.5</v>
      </c>
      <c r="V6" s="47">
        <v>53472.7</v>
      </c>
      <c r="W6" s="47">
        <v>49534.5</v>
      </c>
      <c r="X6" s="47">
        <v>52197.2</v>
      </c>
      <c r="Y6" s="47">
        <v>50615.199999999997</v>
      </c>
      <c r="Z6" s="48">
        <v>59783.1</v>
      </c>
      <c r="AA6" s="48">
        <v>62008.9</v>
      </c>
      <c r="AB6" s="48"/>
      <c r="AC6" s="48"/>
      <c r="AD6" s="48"/>
      <c r="AE6" s="48"/>
      <c r="AF6" s="48"/>
      <c r="AG6" s="48"/>
      <c r="AH6" s="48"/>
      <c r="AI6" s="48"/>
      <c r="AJ6" s="48"/>
      <c r="AQ6" s="46" t="s">
        <v>5</v>
      </c>
      <c r="AR6" s="48">
        <v>63483.4</v>
      </c>
      <c r="AS6" s="48">
        <v>64739.7</v>
      </c>
      <c r="AT6" s="48">
        <v>55222.7</v>
      </c>
      <c r="AU6" s="48">
        <v>54031</v>
      </c>
      <c r="AV6" s="48">
        <v>55435</v>
      </c>
      <c r="AW6" s="48">
        <v>51886.400000000001</v>
      </c>
      <c r="AX6" s="48">
        <v>55373.4</v>
      </c>
      <c r="AY6" s="48">
        <v>53653.7</v>
      </c>
      <c r="AZ6" s="48">
        <v>59783.1</v>
      </c>
      <c r="BA6" s="48">
        <v>62008.9</v>
      </c>
      <c r="BC6" s="46" t="s">
        <v>5</v>
      </c>
      <c r="BD6" s="49">
        <v>46495.9</v>
      </c>
      <c r="BE6" s="49">
        <v>49744</v>
      </c>
      <c r="BF6" s="49">
        <v>52392.5</v>
      </c>
      <c r="BG6" s="49">
        <v>62383.8</v>
      </c>
      <c r="BH6" s="49">
        <v>64247.4</v>
      </c>
      <c r="BI6" s="49">
        <v>65931.600000000006</v>
      </c>
      <c r="BJ6" s="49">
        <v>72577.600000000006</v>
      </c>
      <c r="BK6" s="49">
        <v>63241.4</v>
      </c>
      <c r="BL6" s="49">
        <v>50253.2</v>
      </c>
      <c r="BM6" s="49">
        <v>58834.2</v>
      </c>
      <c r="BN6" s="49">
        <v>58094.6</v>
      </c>
      <c r="BO6" s="49">
        <v>64440.3</v>
      </c>
      <c r="BP6" s="49">
        <v>66511.7</v>
      </c>
      <c r="BQ6" s="49">
        <v>69277.8</v>
      </c>
      <c r="BR6" s="46" t="s">
        <v>5</v>
      </c>
      <c r="BS6" s="49">
        <v>53532.7</v>
      </c>
      <c r="BT6" s="49">
        <v>58156</v>
      </c>
      <c r="BU6" s="49">
        <v>62527.6</v>
      </c>
      <c r="BV6" s="49">
        <v>57365.3</v>
      </c>
      <c r="BW6" s="49">
        <v>51295.8</v>
      </c>
      <c r="BX6" s="49">
        <v>49676.1</v>
      </c>
      <c r="BY6" s="49">
        <v>56742.1</v>
      </c>
      <c r="BZ6" s="49">
        <v>53736.800000000003</v>
      </c>
      <c r="CA6" s="49">
        <v>57810.1</v>
      </c>
      <c r="CB6" s="49">
        <v>60917.3</v>
      </c>
      <c r="CC6" s="49">
        <v>68655.5</v>
      </c>
      <c r="CD6" s="49">
        <v>69677.2</v>
      </c>
      <c r="CE6" s="49">
        <v>68363.600000000006</v>
      </c>
      <c r="CF6" s="49">
        <v>70406.100000000006</v>
      </c>
      <c r="CG6" s="49">
        <v>59948.5</v>
      </c>
      <c r="CH6" s="49">
        <v>42462.6</v>
      </c>
      <c r="CI6" s="49">
        <v>59416.9</v>
      </c>
      <c r="CJ6" s="49">
        <v>54675.5</v>
      </c>
      <c r="CK6" s="49">
        <v>58838.7</v>
      </c>
      <c r="CL6" s="49">
        <v>66785.100000000006</v>
      </c>
      <c r="CM6" s="49">
        <v>69854.399999999994</v>
      </c>
      <c r="CN6" s="49">
        <v>83777.5</v>
      </c>
      <c r="CO6" s="49">
        <v>82536.2</v>
      </c>
      <c r="CP6" s="49">
        <v>87773</v>
      </c>
      <c r="CQ6" s="49">
        <v>86811.8</v>
      </c>
      <c r="CR6" s="49">
        <v>78795.100000000006</v>
      </c>
    </row>
    <row r="7" spans="1:96" s="49" customFormat="1" x14ac:dyDescent="0.15">
      <c r="A7" s="46" t="s">
        <v>6</v>
      </c>
      <c r="B7" s="47">
        <v>34577</v>
      </c>
      <c r="C7" s="47">
        <v>35091.5</v>
      </c>
      <c r="D7" s="47">
        <v>36040.400000000001</v>
      </c>
      <c r="E7" s="47">
        <v>36981.300000000003</v>
      </c>
      <c r="F7" s="47">
        <v>40700.9</v>
      </c>
      <c r="G7" s="47">
        <v>45785.2</v>
      </c>
      <c r="H7" s="47">
        <v>48398.6</v>
      </c>
      <c r="I7" s="47">
        <v>50527.199999999997</v>
      </c>
      <c r="J7" s="47">
        <v>56643.8</v>
      </c>
      <c r="K7" s="47">
        <v>59201.599999999999</v>
      </c>
      <c r="L7" s="47">
        <v>62889.5</v>
      </c>
      <c r="M7" s="47">
        <v>64865.4</v>
      </c>
      <c r="N7" s="47">
        <v>59440.1</v>
      </c>
      <c r="O7" s="47">
        <v>55754.1</v>
      </c>
      <c r="P7" s="47">
        <v>49625.9</v>
      </c>
      <c r="Q7" s="47">
        <v>52265.8</v>
      </c>
      <c r="R7" s="47">
        <v>55724.1</v>
      </c>
      <c r="S7" s="47">
        <v>56455</v>
      </c>
      <c r="T7" s="47">
        <v>48857.599999999999</v>
      </c>
      <c r="U7" s="47">
        <v>47283.199999999997</v>
      </c>
      <c r="V7" s="47">
        <v>46108.4</v>
      </c>
      <c r="W7" s="47">
        <v>41424.1</v>
      </c>
      <c r="X7" s="47">
        <v>42957.5</v>
      </c>
      <c r="Y7" s="47">
        <v>41254.300000000003</v>
      </c>
      <c r="Z7" s="48">
        <v>49540.800000000003</v>
      </c>
      <c r="AA7" s="48">
        <v>50730.3</v>
      </c>
      <c r="AB7" s="48"/>
      <c r="AC7" s="48"/>
      <c r="AD7" s="48"/>
      <c r="AE7" s="48"/>
      <c r="AF7" s="48"/>
      <c r="AG7" s="48"/>
      <c r="AH7" s="48"/>
      <c r="AI7" s="48"/>
      <c r="AJ7" s="48"/>
      <c r="AQ7" s="46" t="s">
        <v>6</v>
      </c>
      <c r="AR7" s="48">
        <v>53443</v>
      </c>
      <c r="AS7" s="48">
        <v>54445</v>
      </c>
      <c r="AT7" s="48">
        <v>45899.7</v>
      </c>
      <c r="AU7" s="48">
        <v>46617.5</v>
      </c>
      <c r="AV7" s="48">
        <v>47740.1</v>
      </c>
      <c r="AW7" s="48">
        <v>43213.5</v>
      </c>
      <c r="AX7" s="48">
        <v>45818.7</v>
      </c>
      <c r="AY7" s="48">
        <v>44605.1</v>
      </c>
      <c r="AZ7" s="48">
        <v>49540.800000000003</v>
      </c>
      <c r="BA7" s="48">
        <v>50730.3</v>
      </c>
      <c r="BC7" s="46" t="s">
        <v>6</v>
      </c>
      <c r="BD7" s="49">
        <v>38535.5</v>
      </c>
      <c r="BE7" s="49">
        <v>41077.4</v>
      </c>
      <c r="BF7" s="49">
        <v>43426.5</v>
      </c>
      <c r="BG7" s="49">
        <v>51899.8</v>
      </c>
      <c r="BH7" s="49">
        <v>51818.2</v>
      </c>
      <c r="BI7" s="49">
        <v>50411</v>
      </c>
      <c r="BJ7" s="49">
        <v>54354.9</v>
      </c>
      <c r="BK7" s="49">
        <v>46898.7</v>
      </c>
      <c r="BL7" s="49">
        <v>36736.400000000001</v>
      </c>
      <c r="BM7" s="49">
        <v>44919.7</v>
      </c>
      <c r="BN7" s="49">
        <v>42535.7</v>
      </c>
      <c r="BO7" s="49">
        <v>47578.2</v>
      </c>
      <c r="BP7" s="49">
        <v>47603.9</v>
      </c>
      <c r="BQ7" s="49">
        <v>46859.3</v>
      </c>
      <c r="BR7" s="46" t="s">
        <v>6</v>
      </c>
      <c r="BS7" s="49">
        <v>42201.9</v>
      </c>
      <c r="BT7" s="49">
        <v>48127.4</v>
      </c>
      <c r="BU7" s="49">
        <v>53536.9</v>
      </c>
      <c r="BV7" s="49">
        <v>48824.800000000003</v>
      </c>
      <c r="BW7" s="49">
        <v>43689</v>
      </c>
      <c r="BX7" s="49">
        <v>43308</v>
      </c>
      <c r="BY7" s="49">
        <v>49576.7</v>
      </c>
      <c r="BZ7" s="49">
        <v>47278.1</v>
      </c>
      <c r="CA7" s="49">
        <v>50946.1</v>
      </c>
      <c r="CB7" s="49">
        <v>53063.1</v>
      </c>
      <c r="CC7" s="49">
        <v>58740.6</v>
      </c>
      <c r="CD7" s="49">
        <v>58199.9</v>
      </c>
      <c r="CE7" s="49">
        <v>54043.5</v>
      </c>
      <c r="CF7" s="49">
        <v>54606.1</v>
      </c>
      <c r="CG7" s="49">
        <v>47240.800000000003</v>
      </c>
      <c r="CH7" s="49">
        <v>31394.2</v>
      </c>
      <c r="CI7" s="49">
        <v>47227.4</v>
      </c>
      <c r="CJ7" s="49">
        <v>41905.699999999997</v>
      </c>
      <c r="CK7" s="49">
        <v>45382.8</v>
      </c>
      <c r="CL7" s="49">
        <v>49821.5</v>
      </c>
      <c r="CM7" s="49">
        <v>48604.6</v>
      </c>
      <c r="CN7" s="49">
        <v>58377.4</v>
      </c>
      <c r="CO7" s="49">
        <v>59647</v>
      </c>
      <c r="CP7" s="49">
        <v>62500.800000000003</v>
      </c>
      <c r="CQ7" s="49">
        <v>57172.4</v>
      </c>
      <c r="CR7" s="49">
        <v>50774.6</v>
      </c>
    </row>
    <row r="8" spans="1:96" s="49" customFormat="1" x14ac:dyDescent="0.15">
      <c r="A8" s="46" t="s">
        <v>7</v>
      </c>
      <c r="B8" s="47">
        <v>9980.4</v>
      </c>
      <c r="C8" s="47">
        <v>12518.6</v>
      </c>
      <c r="D8" s="47">
        <v>12872</v>
      </c>
      <c r="E8" s="47">
        <v>12663.1</v>
      </c>
      <c r="F8" s="47">
        <v>12859.4</v>
      </c>
      <c r="G8" s="47">
        <v>12600.4</v>
      </c>
      <c r="H8" s="47">
        <v>10644.1</v>
      </c>
      <c r="I8" s="47">
        <v>10416.5</v>
      </c>
      <c r="J8" s="47">
        <v>11671.7</v>
      </c>
      <c r="K8" s="47">
        <v>16532.3</v>
      </c>
      <c r="L8" s="47">
        <v>20300.5</v>
      </c>
      <c r="M8" s="47">
        <v>20320</v>
      </c>
      <c r="N8" s="47">
        <v>15929.9</v>
      </c>
      <c r="O8" s="47">
        <v>12769.1</v>
      </c>
      <c r="P8" s="47">
        <v>11354.2</v>
      </c>
      <c r="Q8" s="47">
        <v>9354.1</v>
      </c>
      <c r="R8" s="47">
        <v>9576.1</v>
      </c>
      <c r="S8" s="47">
        <v>9332.1</v>
      </c>
      <c r="T8" s="47">
        <v>8441.6</v>
      </c>
      <c r="U8" s="47">
        <v>6911.3</v>
      </c>
      <c r="V8" s="47">
        <v>7364.2</v>
      </c>
      <c r="W8" s="47">
        <v>8110.4</v>
      </c>
      <c r="X8" s="47">
        <v>9239.6</v>
      </c>
      <c r="Y8" s="47">
        <v>9360.9</v>
      </c>
      <c r="Z8" s="48">
        <v>10242.299999999999</v>
      </c>
      <c r="AA8" s="48">
        <v>11278.6</v>
      </c>
      <c r="AB8" s="48"/>
      <c r="AC8" s="48"/>
      <c r="AD8" s="48"/>
      <c r="AE8" s="48"/>
      <c r="AF8" s="48"/>
      <c r="AG8" s="48"/>
      <c r="AH8" s="48"/>
      <c r="AI8" s="48"/>
      <c r="AJ8" s="48"/>
      <c r="AQ8" s="46" t="s">
        <v>7</v>
      </c>
      <c r="AR8" s="48">
        <v>10040.4</v>
      </c>
      <c r="AS8" s="48">
        <v>10294.700000000001</v>
      </c>
      <c r="AT8" s="48">
        <v>9323</v>
      </c>
      <c r="AU8" s="48">
        <v>7413.5</v>
      </c>
      <c r="AV8" s="48">
        <v>7694.9</v>
      </c>
      <c r="AW8" s="48">
        <v>8672.7999999999993</v>
      </c>
      <c r="AX8" s="48">
        <v>9554.7000000000007</v>
      </c>
      <c r="AY8" s="48">
        <v>9048.6</v>
      </c>
      <c r="AZ8" s="48">
        <v>10242.299999999999</v>
      </c>
      <c r="BA8" s="48">
        <v>11278.6</v>
      </c>
      <c r="BC8" s="46" t="s">
        <v>7</v>
      </c>
      <c r="BD8" s="49">
        <v>7960.4</v>
      </c>
      <c r="BE8" s="49">
        <v>8666.6</v>
      </c>
      <c r="BF8" s="49">
        <v>8966</v>
      </c>
      <c r="BG8" s="49">
        <v>10484</v>
      </c>
      <c r="BH8" s="49">
        <v>12429.2</v>
      </c>
      <c r="BI8" s="49">
        <v>15520.6</v>
      </c>
      <c r="BJ8" s="49">
        <v>18222.7</v>
      </c>
      <c r="BK8" s="49">
        <v>16342.7</v>
      </c>
      <c r="BL8" s="49">
        <v>13516.8</v>
      </c>
      <c r="BM8" s="49">
        <v>13914.5</v>
      </c>
      <c r="BN8" s="49">
        <v>15558.9</v>
      </c>
      <c r="BO8" s="49">
        <v>16862.099999999999</v>
      </c>
      <c r="BP8" s="49">
        <v>18907.8</v>
      </c>
      <c r="BQ8" s="49">
        <v>22418.400000000001</v>
      </c>
      <c r="BR8" s="46" t="s">
        <v>7</v>
      </c>
      <c r="BS8" s="49">
        <v>11330.8</v>
      </c>
      <c r="BT8" s="49">
        <v>10028.6</v>
      </c>
      <c r="BU8" s="49">
        <v>8990.7000000000007</v>
      </c>
      <c r="BV8" s="49">
        <v>8540.6</v>
      </c>
      <c r="BW8" s="49">
        <v>7606.8</v>
      </c>
      <c r="BX8" s="49">
        <v>6368.2</v>
      </c>
      <c r="BY8" s="49">
        <v>7165.4</v>
      </c>
      <c r="BZ8" s="49">
        <v>6458.7</v>
      </c>
      <c r="CA8" s="49">
        <v>6863.9</v>
      </c>
      <c r="CB8" s="49">
        <v>7854.2</v>
      </c>
      <c r="CC8" s="49">
        <v>9914.9</v>
      </c>
      <c r="CD8" s="49">
        <v>11477.3</v>
      </c>
      <c r="CE8" s="49">
        <v>14320.1</v>
      </c>
      <c r="CF8" s="49">
        <v>15800</v>
      </c>
      <c r="CG8" s="49">
        <v>12707.6</v>
      </c>
      <c r="CH8" s="49">
        <v>11068.5</v>
      </c>
      <c r="CI8" s="49">
        <v>12189.5</v>
      </c>
      <c r="CJ8" s="49">
        <v>12769.8</v>
      </c>
      <c r="CK8" s="49">
        <v>13455.9</v>
      </c>
      <c r="CL8" s="49">
        <v>16963.5</v>
      </c>
      <c r="CM8" s="49">
        <v>21249.8</v>
      </c>
      <c r="CN8" s="49">
        <v>25400.1</v>
      </c>
      <c r="CO8" s="49">
        <v>22889.200000000001</v>
      </c>
      <c r="CP8" s="49">
        <v>25272.2</v>
      </c>
      <c r="CQ8" s="49">
        <v>29639.4</v>
      </c>
      <c r="CR8" s="49">
        <v>28020.6</v>
      </c>
    </row>
    <row r="9" spans="1:96" s="49" customFormat="1" ht="27" x14ac:dyDescent="0.15">
      <c r="A9" s="46" t="s">
        <v>0</v>
      </c>
      <c r="B9" s="47">
        <v>9502.1</v>
      </c>
      <c r="C9" s="47">
        <v>10742.1</v>
      </c>
      <c r="D9" s="47">
        <v>10864</v>
      </c>
      <c r="E9" s="47">
        <v>10391.9</v>
      </c>
      <c r="F9" s="47">
        <v>11949</v>
      </c>
      <c r="G9" s="47">
        <v>13608.2</v>
      </c>
      <c r="H9" s="47">
        <v>13262.6</v>
      </c>
      <c r="I9" s="47">
        <v>15095.3</v>
      </c>
      <c r="J9" s="47">
        <v>17787.7</v>
      </c>
      <c r="K9" s="47">
        <v>20767.099999999999</v>
      </c>
      <c r="L9" s="47">
        <v>20529.3</v>
      </c>
      <c r="M9" s="47">
        <v>20664.599999999999</v>
      </c>
      <c r="N9" s="47">
        <v>18500.400000000001</v>
      </c>
      <c r="O9" s="47">
        <v>16218.4</v>
      </c>
      <c r="P9" s="47">
        <v>14942.5</v>
      </c>
      <c r="Q9" s="47">
        <v>15283.2</v>
      </c>
      <c r="R9" s="47">
        <v>17287.099999999999</v>
      </c>
      <c r="S9" s="47">
        <v>16793.8</v>
      </c>
      <c r="T9" s="47">
        <v>15080.6</v>
      </c>
      <c r="U9" s="47">
        <v>12413.2</v>
      </c>
      <c r="V9" s="47">
        <v>13506.2</v>
      </c>
      <c r="W9" s="47">
        <v>13885.9</v>
      </c>
      <c r="X9" s="47">
        <v>11393</v>
      </c>
      <c r="Y9" s="47">
        <v>11482.6</v>
      </c>
      <c r="Z9" s="48">
        <v>13243.1</v>
      </c>
      <c r="AA9" s="48">
        <v>15120</v>
      </c>
      <c r="AB9" s="48"/>
      <c r="AC9" s="48"/>
      <c r="AD9" s="48"/>
      <c r="AE9" s="48"/>
      <c r="AF9" s="48"/>
      <c r="AG9" s="48"/>
      <c r="AH9" s="48"/>
      <c r="AI9" s="48"/>
      <c r="AJ9" s="48"/>
      <c r="AQ9" s="46" t="s">
        <v>0</v>
      </c>
      <c r="AR9" s="48">
        <v>17274.099999999999</v>
      </c>
      <c r="AS9" s="48">
        <v>16789.900000000001</v>
      </c>
      <c r="AT9" s="48">
        <v>15085.6</v>
      </c>
      <c r="AU9" s="48">
        <v>12412.5</v>
      </c>
      <c r="AV9" s="48">
        <v>13498.3</v>
      </c>
      <c r="AW9" s="48">
        <v>13876.8</v>
      </c>
      <c r="AX9" s="48">
        <v>11585.9</v>
      </c>
      <c r="AY9" s="48">
        <v>11899.6</v>
      </c>
      <c r="AZ9" s="48">
        <v>13243.1</v>
      </c>
      <c r="BA9" s="48">
        <v>15120</v>
      </c>
      <c r="BC9" s="46" t="s">
        <v>0</v>
      </c>
      <c r="BD9" s="49">
        <v>13808.2</v>
      </c>
      <c r="BE9" s="49">
        <v>11573.3</v>
      </c>
      <c r="BF9" s="49">
        <v>11857.4</v>
      </c>
      <c r="BG9" s="49">
        <v>13152.1</v>
      </c>
      <c r="BH9" s="49">
        <v>15187.2</v>
      </c>
      <c r="BI9" s="49">
        <v>17508.3</v>
      </c>
      <c r="BJ9" s="49">
        <v>18563.3</v>
      </c>
      <c r="BK9" s="49">
        <v>16839</v>
      </c>
      <c r="BL9" s="49">
        <v>8632.2000000000007</v>
      </c>
      <c r="BM9" s="49">
        <v>11147</v>
      </c>
      <c r="BN9" s="49">
        <v>11902.9</v>
      </c>
      <c r="BO9" s="49">
        <v>11904.9</v>
      </c>
      <c r="BP9" s="49">
        <v>12869.3</v>
      </c>
      <c r="BQ9" s="49">
        <v>14993</v>
      </c>
      <c r="BR9" s="46" t="s">
        <v>0</v>
      </c>
      <c r="BS9" s="49">
        <v>19219.8</v>
      </c>
      <c r="BT9" s="49">
        <v>19792.099999999999</v>
      </c>
      <c r="BU9" s="49">
        <v>20562.7</v>
      </c>
      <c r="BV9" s="49">
        <v>20894.7</v>
      </c>
      <c r="BW9" s="49">
        <v>17960.3</v>
      </c>
      <c r="BX9" s="49">
        <v>16279.1</v>
      </c>
      <c r="BY9" s="49">
        <v>16877.5</v>
      </c>
      <c r="BZ9" s="49">
        <v>16674.3</v>
      </c>
      <c r="CA9" s="49">
        <v>15362</v>
      </c>
      <c r="CB9" s="49">
        <v>15616.4</v>
      </c>
      <c r="CC9" s="49">
        <v>17431.599999999999</v>
      </c>
      <c r="CD9" s="49">
        <v>20205.5</v>
      </c>
      <c r="CE9" s="49">
        <v>22421.1</v>
      </c>
      <c r="CF9" s="49">
        <v>23281.5</v>
      </c>
      <c r="CG9" s="49">
        <v>19744</v>
      </c>
      <c r="CH9" s="49">
        <v>13392.3</v>
      </c>
      <c r="CI9" s="49">
        <v>14226.7</v>
      </c>
      <c r="CJ9" s="49">
        <v>15256.6</v>
      </c>
      <c r="CK9" s="49">
        <v>15948.9</v>
      </c>
      <c r="CL9" s="49">
        <v>17594.099999999999</v>
      </c>
      <c r="CM9" s="49">
        <v>19003.2</v>
      </c>
      <c r="CN9" s="49">
        <v>19171</v>
      </c>
      <c r="CO9" s="49">
        <v>18721.900000000001</v>
      </c>
      <c r="CP9" s="49">
        <v>20102.400000000001</v>
      </c>
      <c r="CQ9" s="49">
        <v>21628.400000000001</v>
      </c>
      <c r="CR9" s="49">
        <v>20724.400000000001</v>
      </c>
    </row>
    <row r="10" spans="1:96" x14ac:dyDescent="0.15">
      <c r="AQ10" s="41"/>
      <c r="BC10" s="41"/>
      <c r="BR10" s="41"/>
    </row>
    <row r="11" spans="1:96" s="44" customFormat="1" x14ac:dyDescent="0.15">
      <c r="A11" s="42"/>
      <c r="B11" s="43">
        <v>1980</v>
      </c>
      <c r="C11" s="43">
        <v>1981</v>
      </c>
      <c r="D11" s="43">
        <v>1982</v>
      </c>
      <c r="E11" s="43">
        <v>1983</v>
      </c>
      <c r="F11" s="43">
        <v>1984</v>
      </c>
      <c r="G11" s="43">
        <v>1985</v>
      </c>
      <c r="H11" s="43">
        <v>1986</v>
      </c>
      <c r="I11" s="43">
        <v>1987</v>
      </c>
      <c r="J11" s="43">
        <v>1988</v>
      </c>
      <c r="K11" s="43">
        <v>1989</v>
      </c>
      <c r="L11" s="43">
        <v>1990</v>
      </c>
      <c r="M11" s="43">
        <v>1991</v>
      </c>
      <c r="N11" s="43">
        <v>1992</v>
      </c>
      <c r="O11" s="43">
        <v>1993</v>
      </c>
      <c r="P11" s="43">
        <v>1994</v>
      </c>
      <c r="Q11" s="43">
        <v>1995</v>
      </c>
      <c r="R11" s="43">
        <v>1996</v>
      </c>
      <c r="S11" s="43">
        <v>1997</v>
      </c>
      <c r="T11" s="43">
        <v>1998</v>
      </c>
      <c r="U11" s="43">
        <v>1999</v>
      </c>
      <c r="V11" s="43">
        <v>2000</v>
      </c>
      <c r="W11" s="43">
        <v>2001</v>
      </c>
      <c r="X11" s="43">
        <v>2002</v>
      </c>
      <c r="Y11" s="43">
        <v>2003</v>
      </c>
      <c r="Z11" s="36">
        <v>2004</v>
      </c>
      <c r="AA11" s="36">
        <v>2005</v>
      </c>
      <c r="AB11" s="36">
        <v>2006</v>
      </c>
      <c r="AC11" s="36">
        <v>2007</v>
      </c>
      <c r="AD11" s="36">
        <v>2008</v>
      </c>
      <c r="AE11" s="36">
        <v>2009</v>
      </c>
      <c r="AF11" s="36">
        <v>2010</v>
      </c>
      <c r="AG11" s="36"/>
      <c r="AH11" s="36"/>
      <c r="AI11" s="36"/>
      <c r="AJ11" s="36"/>
      <c r="AQ11" s="42"/>
      <c r="AR11" s="36">
        <v>1996</v>
      </c>
      <c r="AS11" s="36">
        <v>1997</v>
      </c>
      <c r="AT11" s="36">
        <v>1998</v>
      </c>
      <c r="AU11" s="36">
        <v>1999</v>
      </c>
      <c r="AV11" s="36">
        <v>2000</v>
      </c>
      <c r="AW11" s="36">
        <v>2001</v>
      </c>
      <c r="AX11" s="36">
        <v>2002</v>
      </c>
      <c r="AY11" s="36">
        <v>2003</v>
      </c>
      <c r="AZ11" s="36">
        <v>2004</v>
      </c>
      <c r="BA11" s="36">
        <v>2005</v>
      </c>
      <c r="BC11" s="42"/>
      <c r="BD11" s="43">
        <v>2001</v>
      </c>
      <c r="BE11" s="43">
        <v>2002</v>
      </c>
      <c r="BF11" s="43">
        <v>2003</v>
      </c>
      <c r="BG11" s="36">
        <v>2004</v>
      </c>
      <c r="BH11" s="36">
        <v>2005</v>
      </c>
      <c r="BI11" s="36">
        <v>2006</v>
      </c>
      <c r="BJ11" s="36">
        <v>2007</v>
      </c>
      <c r="BK11" s="36">
        <v>2008</v>
      </c>
      <c r="BL11" s="36">
        <v>2009</v>
      </c>
      <c r="BM11" s="36">
        <v>2010</v>
      </c>
      <c r="BN11" s="44">
        <v>2011</v>
      </c>
      <c r="BO11" s="44">
        <v>2012</v>
      </c>
      <c r="BP11" s="44">
        <v>2013</v>
      </c>
      <c r="BQ11" s="44">
        <v>2014</v>
      </c>
      <c r="BR11" s="42"/>
      <c r="BS11" s="44">
        <v>1994</v>
      </c>
      <c r="BT11" s="44">
        <f>BS11+1</f>
        <v>1995</v>
      </c>
      <c r="BU11" s="44">
        <f t="shared" ref="BU11:CO11" si="1">BT11+1</f>
        <v>1996</v>
      </c>
      <c r="BV11" s="44">
        <f t="shared" si="1"/>
        <v>1997</v>
      </c>
      <c r="BW11" s="44">
        <f t="shared" si="1"/>
        <v>1998</v>
      </c>
      <c r="BX11" s="44">
        <f t="shared" si="1"/>
        <v>1999</v>
      </c>
      <c r="BY11" s="44">
        <f t="shared" si="1"/>
        <v>2000</v>
      </c>
      <c r="BZ11" s="44">
        <f t="shared" si="1"/>
        <v>2001</v>
      </c>
      <c r="CA11" s="44">
        <f t="shared" si="1"/>
        <v>2002</v>
      </c>
      <c r="CB11" s="44">
        <f t="shared" si="1"/>
        <v>2003</v>
      </c>
      <c r="CC11" s="44">
        <f t="shared" si="1"/>
        <v>2004</v>
      </c>
      <c r="CD11" s="44">
        <f t="shared" si="1"/>
        <v>2005</v>
      </c>
      <c r="CE11" s="44">
        <f t="shared" si="1"/>
        <v>2006</v>
      </c>
      <c r="CF11" s="44">
        <f t="shared" si="1"/>
        <v>2007</v>
      </c>
      <c r="CG11" s="44">
        <f t="shared" si="1"/>
        <v>2008</v>
      </c>
      <c r="CH11" s="44">
        <f t="shared" si="1"/>
        <v>2009</v>
      </c>
      <c r="CI11" s="44">
        <f t="shared" si="1"/>
        <v>2010</v>
      </c>
      <c r="CJ11" s="44">
        <f t="shared" si="1"/>
        <v>2011</v>
      </c>
      <c r="CK11" s="44">
        <f t="shared" si="1"/>
        <v>2012</v>
      </c>
      <c r="CL11" s="44">
        <f t="shared" si="1"/>
        <v>2013</v>
      </c>
      <c r="CM11" s="44">
        <f t="shared" si="1"/>
        <v>2014</v>
      </c>
      <c r="CN11" s="44">
        <f t="shared" si="1"/>
        <v>2015</v>
      </c>
      <c r="CO11" s="44">
        <f t="shared" si="1"/>
        <v>2016</v>
      </c>
      <c r="CP11" s="44">
        <v>2017</v>
      </c>
      <c r="CQ11" s="44">
        <v>2018</v>
      </c>
      <c r="CR11" s="44">
        <v>2019</v>
      </c>
    </row>
    <row r="12" spans="1:96" x14ac:dyDescent="0.15">
      <c r="A12" s="40" t="s">
        <v>8</v>
      </c>
      <c r="B12" s="37">
        <f t="shared" ref="B12:Y12" si="2">B5/(B5+B2)</f>
        <v>0.47904500711441866</v>
      </c>
      <c r="C12" s="37">
        <f t="shared" si="2"/>
        <v>0.43989405609313986</v>
      </c>
      <c r="D12" s="37">
        <f t="shared" si="2"/>
        <v>0.42274556145271952</v>
      </c>
      <c r="E12" s="37">
        <f t="shared" si="2"/>
        <v>0.42404178517617297</v>
      </c>
      <c r="F12" s="37">
        <f t="shared" si="2"/>
        <v>0.44831983450397872</v>
      </c>
      <c r="G12" s="37">
        <f t="shared" si="2"/>
        <v>0.48663456976622704</v>
      </c>
      <c r="H12" s="37">
        <f t="shared" si="2"/>
        <v>0.51456149532457018</v>
      </c>
      <c r="I12" s="37">
        <f t="shared" si="2"/>
        <v>0.52166101116442087</v>
      </c>
      <c r="J12" s="37">
        <f t="shared" si="2"/>
        <v>0.50985354714523057</v>
      </c>
      <c r="K12" s="37">
        <f t="shared" si="2"/>
        <v>0.42634672187752121</v>
      </c>
      <c r="L12" s="37">
        <f t="shared" si="2"/>
        <v>0.33960331770645508</v>
      </c>
      <c r="M12" s="37">
        <f t="shared" si="2"/>
        <v>0.3016499286850462</v>
      </c>
      <c r="N12" s="37">
        <f t="shared" si="2"/>
        <v>0.31343198430146701</v>
      </c>
      <c r="O12" s="37">
        <f t="shared" si="2"/>
        <v>0.34234390688117311</v>
      </c>
      <c r="P12" s="37">
        <f t="shared" si="2"/>
        <v>0.32050947768206345</v>
      </c>
      <c r="Q12" s="37">
        <f t="shared" si="2"/>
        <v>0.37676627193487822</v>
      </c>
      <c r="R12" s="37">
        <f t="shared" si="2"/>
        <v>0.47426041574145256</v>
      </c>
      <c r="S12" s="37">
        <f t="shared" si="2"/>
        <v>0.50279158072023233</v>
      </c>
      <c r="T12" s="37">
        <f t="shared" si="2"/>
        <v>0.49066564745345037</v>
      </c>
      <c r="U12" s="37">
        <f t="shared" si="2"/>
        <v>0.52497762688095662</v>
      </c>
      <c r="V12" s="37">
        <f t="shared" si="2"/>
        <v>0.55382466193029345</v>
      </c>
      <c r="W12" s="37">
        <f t="shared" si="2"/>
        <v>0.54267833530165843</v>
      </c>
      <c r="X12" s="37">
        <f t="shared" si="2"/>
        <v>0.56419118266880219</v>
      </c>
      <c r="Y12" s="37">
        <f t="shared" si="2"/>
        <v>0.58114163334334346</v>
      </c>
      <c r="Z12" s="37"/>
      <c r="AA12" s="37"/>
      <c r="AB12" s="37"/>
      <c r="AC12" s="37"/>
      <c r="AD12" s="37"/>
      <c r="AE12" s="37"/>
      <c r="AF12" s="37"/>
      <c r="AG12" s="37"/>
      <c r="AH12" s="37"/>
      <c r="AI12" s="37"/>
      <c r="AJ12" s="37"/>
      <c r="AK12" s="37"/>
      <c r="AL12" s="37"/>
      <c r="AM12" s="37"/>
      <c r="AN12" s="37"/>
      <c r="AO12" s="37"/>
      <c r="AP12" s="37"/>
      <c r="AQ12" s="40" t="s">
        <v>8</v>
      </c>
      <c r="AR12" s="37">
        <f t="shared" ref="AR12:BA12" si="3">AR5/(AR5+AR2)</f>
        <v>0.45174013994209511</v>
      </c>
      <c r="AS12" s="37">
        <f t="shared" si="3"/>
        <v>0.49375034754616953</v>
      </c>
      <c r="AT12" s="37">
        <f t="shared" si="3"/>
        <v>0.4764852135082131</v>
      </c>
      <c r="AU12" s="37">
        <f t="shared" si="3"/>
        <v>0.53049545631211714</v>
      </c>
      <c r="AV12" s="37">
        <f t="shared" si="3"/>
        <v>0.5869342473166772</v>
      </c>
      <c r="AW12" s="37">
        <f t="shared" si="3"/>
        <v>0.57596402910974742</v>
      </c>
      <c r="AX12" s="37">
        <f t="shared" si="3"/>
        <v>0.59970491246699675</v>
      </c>
      <c r="AY12" s="37">
        <f t="shared" si="3"/>
        <v>0.61521386223130936</v>
      </c>
      <c r="AZ12" s="37">
        <f t="shared" si="3"/>
        <v>0.61534678638814921</v>
      </c>
      <c r="BA12" s="37">
        <f t="shared" si="3"/>
        <v>0.59181182056124204</v>
      </c>
      <c r="BC12" s="40" t="s">
        <v>8</v>
      </c>
      <c r="BD12" s="37">
        <f t="shared" ref="BD12:BM12" si="4">BD5/(BD5+BD2)</f>
        <v>0.64522463270955077</v>
      </c>
      <c r="BE12" s="37">
        <f t="shared" si="4"/>
        <v>0.67312037632679311</v>
      </c>
      <c r="BF12" s="37">
        <f t="shared" si="4"/>
        <v>0.7021711122775206</v>
      </c>
      <c r="BG12" s="37">
        <f t="shared" si="4"/>
        <v>0.71621638951137956</v>
      </c>
      <c r="BH12" s="37">
        <f t="shared" si="4"/>
        <v>0.67240853326360284</v>
      </c>
      <c r="BI12" s="37">
        <f t="shared" si="4"/>
        <v>0.62667370426320601</v>
      </c>
      <c r="BJ12" s="37">
        <f t="shared" si="4"/>
        <v>0.63796129935407053</v>
      </c>
      <c r="BK12" s="37">
        <f t="shared" si="4"/>
        <v>0.62991331627699576</v>
      </c>
      <c r="BL12" s="37">
        <f t="shared" si="4"/>
        <v>0.59513144462729661</v>
      </c>
      <c r="BM12" s="37">
        <f t="shared" si="4"/>
        <v>0.65622036162640096</v>
      </c>
      <c r="BN12" s="37">
        <f>BN5/(BN5+BN2)</f>
        <v>0.65803534235539962</v>
      </c>
      <c r="BO12" s="37">
        <f>BO5/(BO5+BO2)</f>
        <v>0.66052144387906331</v>
      </c>
      <c r="BP12" s="37">
        <f>BP5/(BP5+BP2)</f>
        <v>0.64943761774244224</v>
      </c>
      <c r="BQ12" s="37">
        <f>BQ5/(BQ5+BQ2)</f>
        <v>0.61056010808672923</v>
      </c>
      <c r="BR12" s="40" t="s">
        <v>8</v>
      </c>
      <c r="BS12" s="37">
        <f>BS5/(BS5+BS2)</f>
        <v>0.33130591208737842</v>
      </c>
      <c r="BT12" s="37">
        <f t="shared" ref="BT12:CN12" si="5">BT5/(BT5+BT2)</f>
        <v>0.43480810234541578</v>
      </c>
      <c r="BU12" s="37">
        <f t="shared" si="5"/>
        <v>0.5669176491661283</v>
      </c>
      <c r="BV12" s="37">
        <f t="shared" si="5"/>
        <v>0.56544711620593602</v>
      </c>
      <c r="BW12" s="37">
        <f t="shared" si="5"/>
        <v>0.56173799804272473</v>
      </c>
      <c r="BX12" s="37">
        <f t="shared" si="5"/>
        <v>0.60379136043288428</v>
      </c>
      <c r="BY12" s="37">
        <f t="shared" si="5"/>
        <v>0.7042689643139749</v>
      </c>
      <c r="BZ12" s="37">
        <f t="shared" si="5"/>
        <v>0.71696491045242738</v>
      </c>
      <c r="CA12" s="37">
        <f t="shared" si="5"/>
        <v>0.7379523647251951</v>
      </c>
      <c r="CB12" s="37">
        <f t="shared" si="5"/>
        <v>0.76404239846480393</v>
      </c>
      <c r="CC12" s="37">
        <f t="shared" si="5"/>
        <v>0.7813882354654762</v>
      </c>
      <c r="CD12" s="37">
        <f t="shared" si="5"/>
        <v>0.74827059640743321</v>
      </c>
      <c r="CE12" s="37">
        <f t="shared" si="5"/>
        <v>0.6973564879555787</v>
      </c>
      <c r="CF12" s="37">
        <f t="shared" si="5"/>
        <v>0.6775497044294394</v>
      </c>
      <c r="CG12" s="37">
        <f t="shared" si="5"/>
        <v>0.65763780578329734</v>
      </c>
      <c r="CH12" s="37">
        <f t="shared" si="5"/>
        <v>0.57853970317408732</v>
      </c>
      <c r="CI12" s="37">
        <f t="shared" si="5"/>
        <v>0.69744634943930095</v>
      </c>
      <c r="CJ12" s="37">
        <f t="shared" si="5"/>
        <v>0.68518257720551246</v>
      </c>
      <c r="CK12" s="37">
        <f t="shared" si="5"/>
        <v>0.67581710676816442</v>
      </c>
      <c r="CL12" s="37">
        <f t="shared" si="5"/>
        <v>0.69473130982809028</v>
      </c>
      <c r="CM12" s="37">
        <f t="shared" si="5"/>
        <v>0.65753338372385994</v>
      </c>
      <c r="CN12" s="37">
        <f t="shared" si="5"/>
        <v>0.6599265912685387</v>
      </c>
      <c r="CO12" s="37">
        <f t="shared" ref="CO12" si="6">CO5/(CO5+CO2)</f>
        <v>0.68478558499179754</v>
      </c>
      <c r="CP12" s="37">
        <f t="shared" ref="CP12:CR12" si="7">CP5/(CP5+CP2)</f>
        <v>0.66267644947762983</v>
      </c>
      <c r="CQ12" s="37">
        <f t="shared" si="7"/>
        <v>0.58884160909000849</v>
      </c>
      <c r="CR12" s="37">
        <f t="shared" si="7"/>
        <v>0.58379264700469946</v>
      </c>
    </row>
    <row r="13" spans="1:96" x14ac:dyDescent="0.15">
      <c r="A13" s="40" t="s">
        <v>9</v>
      </c>
      <c r="B13" s="37">
        <f>B3/(B2+B5)</f>
        <v>0.4127170795423431</v>
      </c>
      <c r="C13" s="37">
        <f t="shared" ref="C13:Y13" si="8">C3/(C2+C5)</f>
        <v>0.45002005876904266</v>
      </c>
      <c r="D13" s="37">
        <f t="shared" si="8"/>
        <v>0.47219518976782981</v>
      </c>
      <c r="E13" s="37">
        <f t="shared" si="8"/>
        <v>0.46836501196509583</v>
      </c>
      <c r="F13" s="37">
        <f t="shared" si="8"/>
        <v>0.44760288423120159</v>
      </c>
      <c r="G13" s="37">
        <f t="shared" si="8"/>
        <v>0.40765118856158272</v>
      </c>
      <c r="H13" s="37">
        <f t="shared" si="8"/>
        <v>0.36940722561806966</v>
      </c>
      <c r="I13" s="37">
        <f t="shared" si="8"/>
        <v>0.35843796559441843</v>
      </c>
      <c r="J13" s="37">
        <f t="shared" si="8"/>
        <v>0.38150200174191801</v>
      </c>
      <c r="K13" s="37">
        <f t="shared" si="8"/>
        <v>0.44352925176176056</v>
      </c>
      <c r="L13" s="37">
        <f t="shared" si="8"/>
        <v>0.5467219617742517</v>
      </c>
      <c r="M13" s="37">
        <f t="shared" si="8"/>
        <v>0.58373079925574189</v>
      </c>
      <c r="N13" s="37">
        <f t="shared" si="8"/>
        <v>0.55867114412744567</v>
      </c>
      <c r="O13" s="37">
        <f t="shared" si="8"/>
        <v>0.51718687977210642</v>
      </c>
      <c r="P13" s="37">
        <f t="shared" si="8"/>
        <v>0.52477283572837696</v>
      </c>
      <c r="Q13" s="37">
        <f t="shared" si="8"/>
        <v>0.46714291973859096</v>
      </c>
      <c r="R13" s="37">
        <f t="shared" si="8"/>
        <v>0.37543989145515633</v>
      </c>
      <c r="S13" s="37">
        <f t="shared" si="8"/>
        <v>0.34833880806419493</v>
      </c>
      <c r="T13" s="37">
        <f t="shared" si="8"/>
        <v>0.33928979687290023</v>
      </c>
      <c r="U13" s="37">
        <f t="shared" si="8"/>
        <v>0.29506499737058189</v>
      </c>
      <c r="V13" s="37">
        <f t="shared" si="8"/>
        <v>0.27727232774855209</v>
      </c>
      <c r="W13" s="37">
        <f t="shared" si="8"/>
        <v>0.25733983385317305</v>
      </c>
      <c r="X13" s="37">
        <f t="shared" si="8"/>
        <v>0.20591717563394205</v>
      </c>
      <c r="Y13" s="37">
        <f t="shared" si="8"/>
        <v>0.18761755362025637</v>
      </c>
      <c r="Z13" s="37"/>
      <c r="AA13" s="37"/>
      <c r="AB13" s="37"/>
      <c r="AC13" s="37"/>
      <c r="AD13" s="37"/>
      <c r="AE13" s="37"/>
      <c r="AF13" s="37"/>
      <c r="AG13" s="37"/>
      <c r="AH13" s="37"/>
      <c r="AI13" s="37"/>
      <c r="AJ13" s="37"/>
      <c r="AK13" s="37"/>
      <c r="AL13" s="37"/>
      <c r="AM13" s="37"/>
      <c r="AN13" s="37"/>
      <c r="AO13" s="37"/>
      <c r="AP13" s="37"/>
      <c r="AQ13" s="40" t="s">
        <v>9</v>
      </c>
      <c r="AR13" s="37">
        <f t="shared" ref="AR13:BA13" si="9">AR3/(AR2+AR5)</f>
        <v>0.39149919506516667</v>
      </c>
      <c r="AS13" s="37">
        <f t="shared" si="9"/>
        <v>0.35390085820734141</v>
      </c>
      <c r="AT13" s="37">
        <f t="shared" si="9"/>
        <v>0.3468772805386191</v>
      </c>
      <c r="AU13" s="37">
        <f t="shared" si="9"/>
        <v>0.2888563972534286</v>
      </c>
      <c r="AV13" s="37">
        <f t="shared" si="9"/>
        <v>0.24960404076846757</v>
      </c>
      <c r="AW13" s="37">
        <f t="shared" si="9"/>
        <v>0.2313168768694687</v>
      </c>
      <c r="AX13" s="37">
        <f t="shared" si="9"/>
        <v>0.18297052375328229</v>
      </c>
      <c r="AY13" s="37">
        <f t="shared" si="9"/>
        <v>0.17319774777881117</v>
      </c>
      <c r="AZ13" s="37">
        <f t="shared" si="9"/>
        <v>0.14963401089269227</v>
      </c>
      <c r="BA13" s="37">
        <f t="shared" si="9"/>
        <v>0.13126825342813694</v>
      </c>
      <c r="BC13" s="40" t="s">
        <v>9</v>
      </c>
      <c r="BD13" s="37">
        <f t="shared" ref="BD13:BM13" si="10">BD3/(BD2+BD5)</f>
        <v>0.14432670407498299</v>
      </c>
      <c r="BE13" s="37">
        <f t="shared" si="10"/>
        <v>9.7111209392087477E-2</v>
      </c>
      <c r="BF13" s="37">
        <f t="shared" si="10"/>
        <v>8.7014362742758977E-2</v>
      </c>
      <c r="BG13" s="37">
        <f t="shared" si="10"/>
        <v>6.2543480839576934E-2</v>
      </c>
      <c r="BH13" s="37">
        <f t="shared" si="10"/>
        <v>5.6736926319197349E-2</v>
      </c>
      <c r="BI13" s="37">
        <f t="shared" si="10"/>
        <v>6.3957191998980756E-2</v>
      </c>
      <c r="BJ13" s="37">
        <f t="shared" si="10"/>
        <v>7.043219946650206E-2</v>
      </c>
      <c r="BK13" s="37">
        <f t="shared" si="10"/>
        <v>7.0909246158370937E-2</v>
      </c>
      <c r="BL13" s="37">
        <f t="shared" si="10"/>
        <v>8.3831644216973672E-2</v>
      </c>
      <c r="BM13" s="37">
        <f t="shared" si="10"/>
        <v>6.8941194067396169E-2</v>
      </c>
      <c r="BN13" s="37">
        <f>BN3/(BN2+BN5)</f>
        <v>6.3432745900651691E-2</v>
      </c>
      <c r="BO13" s="37">
        <f>BO3/(BO2+BO5)</f>
        <v>4.9281272743919566E-2</v>
      </c>
      <c r="BP13" s="37">
        <f>BP3/(BP2+BP5)</f>
        <v>4.7283410287212627E-2</v>
      </c>
      <c r="BQ13" s="37">
        <f>BQ3/(BQ2+BQ5)</f>
        <v>5.9759489705922687E-2</v>
      </c>
      <c r="BR13" s="40" t="s">
        <v>9</v>
      </c>
      <c r="BS13" s="37">
        <f>BS3/(BS2+BS5)</f>
        <v>0.52649502080037069</v>
      </c>
      <c r="BT13" s="37">
        <f t="shared" ref="BT13:CN13" si="11">BT3/(BT2+BT5)</f>
        <v>0.43133468601692004</v>
      </c>
      <c r="BU13" s="37">
        <f t="shared" si="11"/>
        <v>0.30995272487669445</v>
      </c>
      <c r="BV13" s="37">
        <f t="shared" si="11"/>
        <v>0.30224490720887509</v>
      </c>
      <c r="BW13" s="37">
        <f t="shared" si="11"/>
        <v>0.28985608958238296</v>
      </c>
      <c r="BX13" s="37">
        <f t="shared" si="11"/>
        <v>0.23706772472074097</v>
      </c>
      <c r="BY13" s="37">
        <f t="shared" si="11"/>
        <v>0.17250507119052697</v>
      </c>
      <c r="BZ13" s="37">
        <f t="shared" si="11"/>
        <v>0.14112116836134639</v>
      </c>
      <c r="CA13" s="37">
        <f t="shared" si="11"/>
        <v>0.10010707471531791</v>
      </c>
      <c r="CB13" s="37">
        <f t="shared" si="11"/>
        <v>8.9225884929240121E-2</v>
      </c>
      <c r="CC13" s="37">
        <f t="shared" si="11"/>
        <v>5.747099649700315E-2</v>
      </c>
      <c r="CD13" s="37">
        <f t="shared" si="11"/>
        <v>4.5321855642878876E-2</v>
      </c>
      <c r="CE13" s="37">
        <f t="shared" si="11"/>
        <v>5.022263309714526E-2</v>
      </c>
      <c r="CF13" s="37">
        <f t="shared" si="11"/>
        <v>6.6648959892736725E-2</v>
      </c>
      <c r="CG13" s="37">
        <f t="shared" si="11"/>
        <v>7.5731669683144695E-2</v>
      </c>
      <c r="CH13" s="37">
        <f t="shared" si="11"/>
        <v>9.846076311860319E-2</v>
      </c>
      <c r="CI13" s="37">
        <f t="shared" si="11"/>
        <v>6.0657826308676492E-2</v>
      </c>
      <c r="CJ13" s="37">
        <f t="shared" si="11"/>
        <v>6.2505143985880335E-2</v>
      </c>
      <c r="CK13" s="37">
        <f t="shared" si="11"/>
        <v>5.3602475921459856E-2</v>
      </c>
      <c r="CL13" s="37">
        <f t="shared" si="11"/>
        <v>4.2847880739865625E-2</v>
      </c>
      <c r="CM13" s="37">
        <f t="shared" si="11"/>
        <v>5.2278739778739786E-2</v>
      </c>
      <c r="CN13" s="37">
        <f t="shared" si="11"/>
        <v>4.4757840709020918E-2</v>
      </c>
      <c r="CO13" s="37">
        <f t="shared" ref="CO13" si="12">CO3/(CO2+CO5)</f>
        <v>3.5409917103040846E-2</v>
      </c>
      <c r="CP13" s="37">
        <f t="shared" ref="CP13:CR13" si="13">CP3/(CP2+CP5)</f>
        <v>3.5488134164264641E-2</v>
      </c>
      <c r="CQ13" s="37">
        <f t="shared" si="13"/>
        <v>3.9728470092775407E-2</v>
      </c>
      <c r="CR13" s="37">
        <f t="shared" si="13"/>
        <v>4.5861988880019182E-2</v>
      </c>
    </row>
    <row r="14" spans="1:96" x14ac:dyDescent="0.15">
      <c r="A14" s="40" t="s">
        <v>10</v>
      </c>
      <c r="B14" s="37">
        <f>B4/(B2+B5)</f>
        <v>6.6000260338350089E-2</v>
      </c>
      <c r="C14" s="37">
        <f t="shared" ref="C14:Y14" si="14">C4/(C2+C5)</f>
        <v>6.7832245678963066E-2</v>
      </c>
      <c r="D14" s="37">
        <f t="shared" si="14"/>
        <v>6.1082670243128523E-2</v>
      </c>
      <c r="E14" s="37">
        <f t="shared" si="14"/>
        <v>6.1396652996108331E-2</v>
      </c>
      <c r="F14" s="37">
        <f t="shared" si="14"/>
        <v>5.7628612290469415E-2</v>
      </c>
      <c r="G14" s="37">
        <f t="shared" si="14"/>
        <v>5.6995120380504131E-2</v>
      </c>
      <c r="H14" s="37">
        <f t="shared" si="14"/>
        <v>5.7250091882654418E-2</v>
      </c>
      <c r="I14" s="37">
        <f t="shared" si="14"/>
        <v>6.0662645462361914E-2</v>
      </c>
      <c r="J14" s="37">
        <f t="shared" si="14"/>
        <v>5.3481274381362937E-2</v>
      </c>
      <c r="K14" s="37">
        <f t="shared" si="14"/>
        <v>7.5750753625523054E-2</v>
      </c>
      <c r="L14" s="37">
        <f t="shared" si="14"/>
        <v>6.0295708618824377E-2</v>
      </c>
      <c r="M14" s="37">
        <f t="shared" si="14"/>
        <v>6.0005517370914072E-2</v>
      </c>
      <c r="N14" s="37">
        <f t="shared" si="14"/>
        <v>6.5762152365460569E-2</v>
      </c>
      <c r="O14" s="37">
        <f t="shared" si="14"/>
        <v>7.2883344619048732E-2</v>
      </c>
      <c r="P14" s="37">
        <f t="shared" si="14"/>
        <v>7.4873606307631499E-2</v>
      </c>
      <c r="Q14" s="37">
        <f t="shared" si="14"/>
        <v>8.0967349833414207E-2</v>
      </c>
      <c r="R14" s="37">
        <f t="shared" si="14"/>
        <v>7.794769388148888E-2</v>
      </c>
      <c r="S14" s="37">
        <f t="shared" si="14"/>
        <v>7.8533633493496444E-2</v>
      </c>
      <c r="T14" s="37">
        <f t="shared" si="14"/>
        <v>8.7554603824492871E-2</v>
      </c>
      <c r="U14" s="37">
        <f t="shared" si="14"/>
        <v>0.10578933286588123</v>
      </c>
      <c r="V14" s="37">
        <f t="shared" si="14"/>
        <v>9.6757784813559067E-2</v>
      </c>
      <c r="W14" s="37">
        <f t="shared" si="14"/>
        <v>0.10979014626169639</v>
      </c>
      <c r="X14" s="37">
        <f t="shared" si="14"/>
        <v>0.13709547638570652</v>
      </c>
      <c r="Y14" s="37">
        <f t="shared" si="14"/>
        <v>0.14195933237446459</v>
      </c>
      <c r="Z14" s="37"/>
      <c r="AA14" s="37"/>
      <c r="AB14" s="37"/>
      <c r="AC14" s="37"/>
      <c r="AD14" s="37"/>
      <c r="AE14" s="37"/>
      <c r="AF14" s="37"/>
      <c r="AG14" s="37"/>
      <c r="AH14" s="37"/>
      <c r="AI14" s="37"/>
      <c r="AJ14" s="37"/>
      <c r="AK14" s="37"/>
      <c r="AL14" s="37"/>
      <c r="AM14" s="37"/>
      <c r="AN14" s="37"/>
      <c r="AO14" s="37"/>
      <c r="AP14" s="37"/>
      <c r="AQ14" s="40" t="s">
        <v>10</v>
      </c>
      <c r="AR14" s="37">
        <f t="shared" ref="AR14:BA14" si="15">AR4/(AR2+AR5)</f>
        <v>8.233806002829086E-2</v>
      </c>
      <c r="AS14" s="37">
        <f t="shared" si="15"/>
        <v>8.0890212482004828E-2</v>
      </c>
      <c r="AT14" s="37">
        <f t="shared" si="15"/>
        <v>9.1065811704244812E-2</v>
      </c>
      <c r="AU14" s="37">
        <f t="shared" si="15"/>
        <v>0.1061168588402954</v>
      </c>
      <c r="AV14" s="37">
        <f t="shared" si="15"/>
        <v>9.3347163344457473E-2</v>
      </c>
      <c r="AW14" s="37">
        <f t="shared" si="15"/>
        <v>0.10482901107033828</v>
      </c>
      <c r="AX14" s="37">
        <f t="shared" si="15"/>
        <v>0.12929312630252071</v>
      </c>
      <c r="AY14" s="37">
        <f t="shared" si="15"/>
        <v>0.12864164074425438</v>
      </c>
      <c r="AZ14" s="37">
        <f t="shared" si="15"/>
        <v>0.15653059722463836</v>
      </c>
      <c r="BA14" s="37">
        <f t="shared" si="15"/>
        <v>0.2029531244708421</v>
      </c>
      <c r="BC14" s="40" t="s">
        <v>10</v>
      </c>
      <c r="BD14" s="37">
        <f t="shared" ref="BD14:BM14" si="16">BD4/(BD2+BD5)</f>
        <v>0.11370034777259933</v>
      </c>
      <c r="BE14" s="37">
        <f t="shared" si="16"/>
        <v>0.1427146992602123</v>
      </c>
      <c r="BF14" s="37">
        <f t="shared" si="16"/>
        <v>0.13059311924416664</v>
      </c>
      <c r="BG14" s="37">
        <f t="shared" si="16"/>
        <v>0.14832696950169755</v>
      </c>
      <c r="BH14" s="37">
        <f t="shared" si="16"/>
        <v>0.20126106270448299</v>
      </c>
      <c r="BI14" s="37">
        <f t="shared" si="16"/>
        <v>0.23721857197459184</v>
      </c>
      <c r="BJ14" s="37">
        <f t="shared" si="16"/>
        <v>0.22467538193602432</v>
      </c>
      <c r="BK14" s="37">
        <f t="shared" si="16"/>
        <v>0.22221835696236961</v>
      </c>
      <c r="BL14" s="37">
        <f t="shared" si="16"/>
        <v>0.2270626090728731</v>
      </c>
      <c r="BM14" s="37">
        <f t="shared" si="16"/>
        <v>0.19450761631839986</v>
      </c>
      <c r="BN14" s="37">
        <f>BN4/(BN2+BN5)</f>
        <v>0.18927921011591436</v>
      </c>
      <c r="BO14" s="37">
        <f>BO4/(BO2+BO5)</f>
        <v>0.20432710586387712</v>
      </c>
      <c r="BP14" s="37">
        <f>BP4/(BP2+BP5)</f>
        <v>0.2131399437993616</v>
      </c>
      <c r="BQ14" s="37">
        <f>BQ4/(BQ2+BQ5)</f>
        <v>0.23208478341515379</v>
      </c>
      <c r="BR14" s="40" t="s">
        <v>10</v>
      </c>
      <c r="BS14" s="37">
        <f>BS4/(BS2+BS5)</f>
        <v>6.9124105453302373E-2</v>
      </c>
      <c r="BT14" s="37">
        <f t="shared" ref="BT14:CN14" si="17">BT4/(BT2+BT5)</f>
        <v>6.9513033908797026E-2</v>
      </c>
      <c r="BU14" s="37">
        <f t="shared" si="17"/>
        <v>6.8083534311248153E-2</v>
      </c>
      <c r="BV14" s="37">
        <f t="shared" si="17"/>
        <v>7.5113221558639878E-2</v>
      </c>
      <c r="BW14" s="37">
        <f t="shared" si="17"/>
        <v>8.1648010168473825E-2</v>
      </c>
      <c r="BX14" s="37">
        <f t="shared" si="17"/>
        <v>9.779350633403186E-2</v>
      </c>
      <c r="BY14" s="37">
        <f t="shared" si="17"/>
        <v>7.1842600115258337E-2</v>
      </c>
      <c r="BZ14" s="37">
        <f t="shared" si="17"/>
        <v>8.5688020127733702E-2</v>
      </c>
      <c r="CA14" s="37">
        <f t="shared" si="17"/>
        <v>0.10806416179871683</v>
      </c>
      <c r="CB14" s="37">
        <f t="shared" si="17"/>
        <v>9.832182319308308E-2</v>
      </c>
      <c r="CC14" s="37">
        <f t="shared" si="17"/>
        <v>0.11776623868444626</v>
      </c>
      <c r="CD14" s="37">
        <f t="shared" si="17"/>
        <v>0.16400199778406713</v>
      </c>
      <c r="CE14" s="37">
        <f t="shared" si="17"/>
        <v>0.20667723759427531</v>
      </c>
      <c r="CF14" s="37">
        <f t="shared" si="17"/>
        <v>0.21515434720237708</v>
      </c>
      <c r="CG14" s="37">
        <f t="shared" si="17"/>
        <v>0.22267112604985945</v>
      </c>
      <c r="CH14" s="37">
        <f t="shared" si="17"/>
        <v>0.25745715052775853</v>
      </c>
      <c r="CI14" s="37">
        <f t="shared" si="17"/>
        <v>0.18834876945784787</v>
      </c>
      <c r="CJ14" s="37">
        <f t="shared" si="17"/>
        <v>0.19187570301140364</v>
      </c>
      <c r="CK14" s="37">
        <f t="shared" si="17"/>
        <v>0.21533786436478033</v>
      </c>
      <c r="CL14" s="37">
        <f t="shared" si="17"/>
        <v>0.20449471513855635</v>
      </c>
      <c r="CM14" s="37">
        <f t="shared" si="17"/>
        <v>0.22809443642776978</v>
      </c>
      <c r="CN14" s="37">
        <f t="shared" si="17"/>
        <v>0.2430604876010862</v>
      </c>
      <c r="CO14" s="37">
        <f t="shared" ref="CO14" si="18">CO4/(CO2+CO5)</f>
        <v>0.21830784552717475</v>
      </c>
      <c r="CP14" s="37">
        <f t="shared" ref="CP14:CR14" si="19">CP4/(CP2+CP5)</f>
        <v>0.24482016109737617</v>
      </c>
      <c r="CQ14" s="37">
        <f t="shared" si="19"/>
        <v>0.30999011655097575</v>
      </c>
      <c r="CR14" s="37">
        <f t="shared" si="19"/>
        <v>0.30602029821651344</v>
      </c>
    </row>
    <row r="15" spans="1:96" x14ac:dyDescent="0.15">
      <c r="A15" s="40" t="s">
        <v>11</v>
      </c>
      <c r="B15" s="37">
        <f>B9/(B2+B5)</f>
        <v>0.21325526175225665</v>
      </c>
      <c r="C15" s="37">
        <f t="shared" ref="C15:Y15" si="20">C9/(C2+C5)</f>
        <v>0.22562649521845152</v>
      </c>
      <c r="D15" s="37">
        <f t="shared" si="20"/>
        <v>0.22211136644286519</v>
      </c>
      <c r="E15" s="37">
        <f t="shared" si="20"/>
        <v>0.20932673171596394</v>
      </c>
      <c r="F15" s="37">
        <f t="shared" si="20"/>
        <v>0.22309476066183473</v>
      </c>
      <c r="G15" s="37">
        <f t="shared" si="20"/>
        <v>0.23307419453736106</v>
      </c>
      <c r="H15" s="37">
        <f t="shared" si="20"/>
        <v>0.22462726128717014</v>
      </c>
      <c r="I15" s="37">
        <f t="shared" si="20"/>
        <v>0.24769294889044949</v>
      </c>
      <c r="J15" s="37">
        <f t="shared" si="20"/>
        <v>0.26037575659989315</v>
      </c>
      <c r="K15" s="37">
        <f t="shared" si="20"/>
        <v>0.27421141655190079</v>
      </c>
      <c r="L15" s="37">
        <f t="shared" si="20"/>
        <v>0.24677605481428055</v>
      </c>
      <c r="M15" s="37">
        <f t="shared" si="20"/>
        <v>0.24258353827822809</v>
      </c>
      <c r="N15" s="37">
        <f t="shared" si="20"/>
        <v>0.24546073310238412</v>
      </c>
      <c r="O15" s="37">
        <f t="shared" si="20"/>
        <v>0.23668480164382283</v>
      </c>
      <c r="P15" s="37">
        <f t="shared" si="20"/>
        <v>0.24503895533132938</v>
      </c>
      <c r="Q15" s="37">
        <f t="shared" si="20"/>
        <v>0.24802377154133651</v>
      </c>
      <c r="R15" s="37">
        <f t="shared" si="20"/>
        <v>0.26473272669915254</v>
      </c>
      <c r="S15" s="37">
        <f t="shared" si="20"/>
        <v>0.25527497032092916</v>
      </c>
      <c r="T15" s="37">
        <f t="shared" si="20"/>
        <v>0.26319087036271072</v>
      </c>
      <c r="U15" s="37">
        <f t="shared" si="20"/>
        <v>0.22904907324544005</v>
      </c>
      <c r="V15" s="37">
        <f t="shared" si="20"/>
        <v>0.25258122368984548</v>
      </c>
      <c r="W15" s="37">
        <f t="shared" si="20"/>
        <v>0.28032785230495916</v>
      </c>
      <c r="X15" s="37">
        <f t="shared" si="20"/>
        <v>0.21826841286505791</v>
      </c>
      <c r="Y15" s="37">
        <f t="shared" si="20"/>
        <v>0.22686070587491505</v>
      </c>
      <c r="Z15" s="37"/>
      <c r="AA15" s="37"/>
      <c r="AB15" s="37"/>
      <c r="AC15" s="37"/>
      <c r="AD15" s="37"/>
      <c r="AE15" s="37"/>
      <c r="AF15" s="37"/>
      <c r="AG15" s="37"/>
      <c r="AH15" s="37"/>
      <c r="AI15" s="37"/>
      <c r="AJ15" s="37"/>
      <c r="AQ15" s="40" t="s">
        <v>11</v>
      </c>
      <c r="AR15" s="37">
        <f t="shared" ref="AR15:BA15" si="21">AR9/(AR2+AR5)</f>
        <v>0.27210420361858373</v>
      </c>
      <c r="AS15" s="37">
        <f t="shared" si="21"/>
        <v>0.25934513033753687</v>
      </c>
      <c r="AT15" s="37">
        <f t="shared" si="21"/>
        <v>0.27317751576797222</v>
      </c>
      <c r="AU15" s="37">
        <f t="shared" si="21"/>
        <v>0.22972922951638874</v>
      </c>
      <c r="AV15" s="37">
        <f t="shared" si="21"/>
        <v>0.24349779020474427</v>
      </c>
      <c r="AW15" s="37">
        <f t="shared" si="21"/>
        <v>0.26744580468099538</v>
      </c>
      <c r="AX15" s="37">
        <f t="shared" si="21"/>
        <v>0.20923223063781529</v>
      </c>
      <c r="AY15" s="37">
        <f t="shared" si="21"/>
        <v>0.22178526364444578</v>
      </c>
      <c r="AZ15" s="37">
        <f t="shared" si="21"/>
        <v>0.22151875443268346</v>
      </c>
      <c r="BA15" s="37">
        <f t="shared" si="21"/>
        <v>0.24383596548237432</v>
      </c>
      <c r="BC15" s="40" t="s">
        <v>11</v>
      </c>
      <c r="BD15" s="37">
        <f t="shared" ref="BD15:BM15" si="22">BD9/(BD2+BD5)</f>
        <v>0.2969767226787739</v>
      </c>
      <c r="BE15" s="37">
        <f t="shared" si="22"/>
        <v>0.23265720488903183</v>
      </c>
      <c r="BF15" s="37">
        <f t="shared" si="22"/>
        <v>0.22631865247888533</v>
      </c>
      <c r="BG15" s="37">
        <f t="shared" si="22"/>
        <v>0.21082556689396925</v>
      </c>
      <c r="BH15" s="37">
        <f t="shared" si="22"/>
        <v>0.23638621952016736</v>
      </c>
      <c r="BI15" s="37">
        <f t="shared" si="22"/>
        <v>0.26555248166281414</v>
      </c>
      <c r="BJ15" s="37">
        <f t="shared" si="22"/>
        <v>0.25577175326822599</v>
      </c>
      <c r="BK15" s="37">
        <f t="shared" si="22"/>
        <v>0.26626545269396318</v>
      </c>
      <c r="BL15" s="37">
        <f t="shared" si="22"/>
        <v>0.17177447759441705</v>
      </c>
      <c r="BM15" s="37">
        <f t="shared" si="22"/>
        <v>0.18946463111591558</v>
      </c>
      <c r="BN15" s="37">
        <f>BN9/(BN2+BN5)</f>
        <v>0.20488823401830805</v>
      </c>
      <c r="BO15" s="37">
        <f>BO9/(BO2+BO5)</f>
        <v>0.1847430877882319</v>
      </c>
      <c r="BP15" s="37">
        <f>BP9/(BP2+BP5)</f>
        <v>0.19348926579834827</v>
      </c>
      <c r="BQ15" s="37">
        <f>BQ9/(BQ2+BQ5)</f>
        <v>0.21641884762340552</v>
      </c>
      <c r="BR15" s="40" t="s">
        <v>11</v>
      </c>
      <c r="BS15" s="37">
        <f>BS9/(BS2+BS5)</f>
        <v>0.35902915414316855</v>
      </c>
      <c r="BT15" s="37">
        <f t="shared" ref="BT15:CN15" si="23">BT9/(BT2+BT5)</f>
        <v>0.34032773918426301</v>
      </c>
      <c r="BU15" s="37">
        <f t="shared" si="23"/>
        <v>0.32885797631765812</v>
      </c>
      <c r="BV15" s="37">
        <f t="shared" si="23"/>
        <v>0.36423872229601822</v>
      </c>
      <c r="BW15" s="37">
        <f t="shared" si="23"/>
        <v>0.35013197961626485</v>
      </c>
      <c r="BX15" s="37">
        <f t="shared" si="23"/>
        <v>0.32770487216186456</v>
      </c>
      <c r="BY15" s="37">
        <f t="shared" si="23"/>
        <v>0.29744228712014537</v>
      </c>
      <c r="BZ15" s="37">
        <f t="shared" si="23"/>
        <v>0.31029573774396685</v>
      </c>
      <c r="CA15" s="37">
        <f t="shared" si="23"/>
        <v>0.26573211255472662</v>
      </c>
      <c r="CB15" s="37">
        <f t="shared" si="23"/>
        <v>0.25635410630477712</v>
      </c>
      <c r="CC15" s="37">
        <f t="shared" si="23"/>
        <v>0.25389954191579694</v>
      </c>
      <c r="CD15" s="37">
        <f t="shared" si="23"/>
        <v>0.28998725551543403</v>
      </c>
      <c r="CE15" s="37">
        <f t="shared" si="23"/>
        <v>0.32796839253637894</v>
      </c>
      <c r="CF15" s="37">
        <f t="shared" si="23"/>
        <v>0.33067400314176876</v>
      </c>
      <c r="CG15" s="37">
        <f t="shared" si="23"/>
        <v>0.32934935819912092</v>
      </c>
      <c r="CH15" s="37">
        <f t="shared" si="23"/>
        <v>0.31539048480309728</v>
      </c>
      <c r="CI15" s="37">
        <f t="shared" si="23"/>
        <v>0.23943861090026577</v>
      </c>
      <c r="CJ15" s="37">
        <f t="shared" si="23"/>
        <v>0.27903905771323539</v>
      </c>
      <c r="CK15" s="37">
        <f t="shared" si="23"/>
        <v>0.27106139326667655</v>
      </c>
      <c r="CL15" s="37">
        <f t="shared" si="23"/>
        <v>0.26344349263533329</v>
      </c>
      <c r="CM15" s="37">
        <f t="shared" si="23"/>
        <v>0.27204012918298637</v>
      </c>
      <c r="CN15" s="37">
        <f t="shared" si="23"/>
        <v>0.22883232371460119</v>
      </c>
      <c r="CO15" s="37">
        <f t="shared" ref="CO15" si="24">CO9/(CO2+CO5)</f>
        <v>0.22683258982119364</v>
      </c>
      <c r="CP15" s="37">
        <f t="shared" ref="CP15:CR15" si="25">CP9/(CP2+CP5)</f>
        <v>0.22902714957902773</v>
      </c>
      <c r="CQ15" s="37">
        <f t="shared" si="25"/>
        <v>0.24914124577534391</v>
      </c>
      <c r="CR15" s="37">
        <f t="shared" si="25"/>
        <v>0.26301635507791726</v>
      </c>
    </row>
    <row r="17" spans="1:53" s="2" customFormat="1" x14ac:dyDescent="0.15">
      <c r="A17" s="39"/>
      <c r="B17" s="128" t="s">
        <v>112</v>
      </c>
      <c r="C17" s="1">
        <v>1981</v>
      </c>
      <c r="D17" s="1">
        <v>1982</v>
      </c>
      <c r="E17" s="1">
        <v>1983</v>
      </c>
      <c r="F17" s="1">
        <v>1984</v>
      </c>
      <c r="G17" s="1">
        <v>1985</v>
      </c>
      <c r="H17" s="1">
        <v>1986</v>
      </c>
      <c r="I17" s="1">
        <v>1987</v>
      </c>
      <c r="J17" s="1">
        <v>1988</v>
      </c>
      <c r="K17" s="1">
        <v>1989</v>
      </c>
      <c r="L17" s="1">
        <v>1990</v>
      </c>
      <c r="M17" s="1">
        <v>1991</v>
      </c>
      <c r="N17" s="1">
        <v>1992</v>
      </c>
      <c r="O17" s="1">
        <v>1993</v>
      </c>
      <c r="P17" s="1">
        <v>1994</v>
      </c>
      <c r="Q17" s="1">
        <v>1995</v>
      </c>
      <c r="R17" s="1">
        <v>1996</v>
      </c>
      <c r="S17" s="1">
        <v>1997</v>
      </c>
      <c r="T17" s="1">
        <v>1998</v>
      </c>
      <c r="U17" s="1">
        <v>1999</v>
      </c>
      <c r="V17" s="1">
        <v>2000</v>
      </c>
      <c r="W17" s="1">
        <v>2001</v>
      </c>
      <c r="X17" s="1">
        <v>2002</v>
      </c>
      <c r="Y17" s="1">
        <v>2003</v>
      </c>
      <c r="Z17" s="36">
        <v>2004</v>
      </c>
      <c r="AA17" s="36">
        <v>2005</v>
      </c>
      <c r="AB17" s="36">
        <v>2006</v>
      </c>
      <c r="AC17" s="36">
        <v>2007</v>
      </c>
      <c r="AD17" s="36">
        <v>2008</v>
      </c>
      <c r="AE17" s="36">
        <v>2009</v>
      </c>
      <c r="AF17" s="36">
        <v>2010</v>
      </c>
      <c r="AG17" s="36">
        <v>2011</v>
      </c>
      <c r="AH17" s="36">
        <v>2012</v>
      </c>
      <c r="AI17" s="36">
        <v>2013</v>
      </c>
      <c r="AJ17" s="36">
        <v>2014</v>
      </c>
      <c r="AK17" s="177">
        <v>2015</v>
      </c>
      <c r="AL17" s="177">
        <v>2016</v>
      </c>
      <c r="AM17" s="177">
        <v>2017</v>
      </c>
      <c r="AN17" s="177">
        <v>2018</v>
      </c>
      <c r="AO17" s="177">
        <v>2019</v>
      </c>
      <c r="AP17" s="177"/>
      <c r="AQ17" s="1"/>
      <c r="AR17" s="36">
        <v>1996</v>
      </c>
      <c r="AS17" s="36">
        <v>1997</v>
      </c>
      <c r="AT17" s="36">
        <v>1998</v>
      </c>
      <c r="AU17" s="36">
        <v>1999</v>
      </c>
      <c r="AV17" s="36">
        <v>2000</v>
      </c>
      <c r="AW17" s="36">
        <v>2001</v>
      </c>
      <c r="AX17" s="36">
        <v>2002</v>
      </c>
      <c r="AY17" s="36">
        <v>2003</v>
      </c>
      <c r="AZ17" s="36">
        <v>2004</v>
      </c>
      <c r="BA17" s="36">
        <v>2005</v>
      </c>
    </row>
    <row r="18" spans="1:53" x14ac:dyDescent="0.15">
      <c r="A18" s="45" t="s">
        <v>24</v>
      </c>
      <c r="B18" s="37">
        <f>B12</f>
        <v>0.47904500711441866</v>
      </c>
      <c r="C18" s="37">
        <f t="shared" ref="C18:R18" si="26">C12</f>
        <v>0.43989405609313986</v>
      </c>
      <c r="D18" s="37">
        <f t="shared" si="26"/>
        <v>0.42274556145271952</v>
      </c>
      <c r="E18" s="37">
        <f t="shared" si="26"/>
        <v>0.42404178517617297</v>
      </c>
      <c r="F18" s="37">
        <f t="shared" si="26"/>
        <v>0.44831983450397872</v>
      </c>
      <c r="G18" s="37">
        <f t="shared" si="26"/>
        <v>0.48663456976622704</v>
      </c>
      <c r="H18" s="37">
        <f t="shared" si="26"/>
        <v>0.51456149532457018</v>
      </c>
      <c r="I18" s="37">
        <f t="shared" si="26"/>
        <v>0.52166101116442087</v>
      </c>
      <c r="J18" s="37">
        <f t="shared" si="26"/>
        <v>0.50985354714523057</v>
      </c>
      <c r="K18" s="37">
        <f t="shared" si="26"/>
        <v>0.42634672187752121</v>
      </c>
      <c r="L18" s="37">
        <f t="shared" si="26"/>
        <v>0.33960331770645508</v>
      </c>
      <c r="M18" s="37">
        <f t="shared" si="26"/>
        <v>0.3016499286850462</v>
      </c>
      <c r="N18" s="37">
        <f t="shared" si="26"/>
        <v>0.31343198430146701</v>
      </c>
      <c r="O18" s="37">
        <f t="shared" si="26"/>
        <v>0.34234390688117311</v>
      </c>
      <c r="P18" s="37">
        <f t="shared" si="26"/>
        <v>0.32050947768206345</v>
      </c>
      <c r="Q18" s="37">
        <f t="shared" si="26"/>
        <v>0.37676627193487822</v>
      </c>
      <c r="R18" s="37">
        <f t="shared" si="26"/>
        <v>0.47426041574145256</v>
      </c>
      <c r="S18" s="37">
        <f t="shared" ref="S18:Y18" si="27">S12</f>
        <v>0.50279158072023233</v>
      </c>
      <c r="T18" s="37">
        <f t="shared" si="27"/>
        <v>0.49066564745345037</v>
      </c>
      <c r="U18" s="37">
        <f t="shared" si="27"/>
        <v>0.52497762688095662</v>
      </c>
      <c r="V18" s="37">
        <f t="shared" si="27"/>
        <v>0.55382466193029345</v>
      </c>
      <c r="W18" s="37">
        <f t="shared" si="27"/>
        <v>0.54267833530165843</v>
      </c>
      <c r="X18" s="37">
        <f t="shared" si="27"/>
        <v>0.56419118266880219</v>
      </c>
      <c r="Y18" s="37">
        <f t="shared" si="27"/>
        <v>0.58114163334334346</v>
      </c>
      <c r="Z18" s="37"/>
      <c r="AA18" s="37"/>
      <c r="AB18" s="37"/>
      <c r="AC18" s="37"/>
      <c r="AD18" s="37"/>
      <c r="AE18" s="37"/>
      <c r="AF18" s="37"/>
      <c r="AG18" s="37"/>
      <c r="AH18" s="37"/>
      <c r="AI18" s="37"/>
      <c r="AJ18" s="37"/>
    </row>
    <row r="19" spans="1:53" x14ac:dyDescent="0.15">
      <c r="A19" s="45" t="s">
        <v>25</v>
      </c>
      <c r="R19" s="37">
        <f t="shared" ref="R19:AA19" si="28">AR12</f>
        <v>0.45174013994209511</v>
      </c>
      <c r="S19" s="37">
        <f t="shared" si="28"/>
        <v>0.49375034754616953</v>
      </c>
      <c r="T19" s="37">
        <f t="shared" si="28"/>
        <v>0.4764852135082131</v>
      </c>
      <c r="U19" s="37">
        <f t="shared" si="28"/>
        <v>0.53049545631211714</v>
      </c>
      <c r="V19" s="37">
        <f t="shared" si="28"/>
        <v>0.5869342473166772</v>
      </c>
      <c r="W19" s="37">
        <f t="shared" si="28"/>
        <v>0.57596402910974742</v>
      </c>
      <c r="X19" s="37">
        <f t="shared" si="28"/>
        <v>0.59970491246699675</v>
      </c>
      <c r="Y19" s="37">
        <f t="shared" si="28"/>
        <v>0.61521386223130936</v>
      </c>
      <c r="Z19" s="37">
        <f t="shared" si="28"/>
        <v>0.61534678638814921</v>
      </c>
      <c r="AA19" s="37">
        <f t="shared" si="28"/>
        <v>0.59181182056124204</v>
      </c>
      <c r="AB19" s="37"/>
      <c r="AC19" s="37"/>
      <c r="AD19" s="37"/>
      <c r="AE19" s="37"/>
      <c r="AF19" s="37"/>
      <c r="AG19" s="37"/>
      <c r="AH19" s="37"/>
      <c r="AI19" s="37"/>
      <c r="AJ19" s="37"/>
    </row>
    <row r="20" spans="1:53" x14ac:dyDescent="0.15">
      <c r="A20" s="45" t="s">
        <v>148</v>
      </c>
      <c r="P20" s="37">
        <f>BS12</f>
        <v>0.33130591208737842</v>
      </c>
      <c r="Q20" s="37">
        <f t="shared" ref="Q20:AM20" si="29">BT12</f>
        <v>0.43480810234541578</v>
      </c>
      <c r="R20" s="37">
        <f t="shared" si="29"/>
        <v>0.5669176491661283</v>
      </c>
      <c r="S20" s="37">
        <f t="shared" si="29"/>
        <v>0.56544711620593602</v>
      </c>
      <c r="T20" s="37">
        <f t="shared" si="29"/>
        <v>0.56173799804272473</v>
      </c>
      <c r="U20" s="37">
        <f t="shared" si="29"/>
        <v>0.60379136043288428</v>
      </c>
      <c r="V20" s="37">
        <f t="shared" si="29"/>
        <v>0.7042689643139749</v>
      </c>
      <c r="W20" s="37">
        <f t="shared" si="29"/>
        <v>0.71696491045242738</v>
      </c>
      <c r="X20" s="37">
        <f t="shared" si="29"/>
        <v>0.7379523647251951</v>
      </c>
      <c r="Y20" s="37">
        <f t="shared" si="29"/>
        <v>0.76404239846480393</v>
      </c>
      <c r="Z20" s="37">
        <f t="shared" si="29"/>
        <v>0.7813882354654762</v>
      </c>
      <c r="AA20" s="37">
        <f t="shared" si="29"/>
        <v>0.74827059640743321</v>
      </c>
      <c r="AB20" s="37">
        <f t="shared" si="29"/>
        <v>0.6973564879555787</v>
      </c>
      <c r="AC20" s="37">
        <f t="shared" si="29"/>
        <v>0.6775497044294394</v>
      </c>
      <c r="AD20" s="37">
        <f t="shared" si="29"/>
        <v>0.65763780578329734</v>
      </c>
      <c r="AE20" s="37">
        <f t="shared" si="29"/>
        <v>0.57853970317408732</v>
      </c>
      <c r="AF20" s="37">
        <f t="shared" si="29"/>
        <v>0.69744634943930095</v>
      </c>
      <c r="AG20" s="37">
        <f t="shared" si="29"/>
        <v>0.68518257720551246</v>
      </c>
      <c r="AH20" s="37">
        <f t="shared" si="29"/>
        <v>0.67581710676816442</v>
      </c>
      <c r="AI20" s="37">
        <f t="shared" si="29"/>
        <v>0.69473130982809028</v>
      </c>
      <c r="AJ20" s="37">
        <f t="shared" si="29"/>
        <v>0.65753338372385994</v>
      </c>
      <c r="AK20" s="37">
        <f t="shared" si="29"/>
        <v>0.6599265912685387</v>
      </c>
      <c r="AL20" s="37">
        <f t="shared" si="29"/>
        <v>0.68478558499179754</v>
      </c>
      <c r="AM20" s="37">
        <f t="shared" si="29"/>
        <v>0.66267644947762983</v>
      </c>
      <c r="AN20" s="37">
        <f t="shared" ref="AN20" si="30">CQ12</f>
        <v>0.58884160909000849</v>
      </c>
      <c r="AO20" s="37">
        <f t="shared" ref="AO20" si="31">CR12</f>
        <v>0.58379264700469946</v>
      </c>
      <c r="AP20" s="37"/>
    </row>
    <row r="21" spans="1:53" x14ac:dyDescent="0.15">
      <c r="A21" s="45" t="s">
        <v>26</v>
      </c>
      <c r="B21" s="37">
        <f>B13</f>
        <v>0.4127170795423431</v>
      </c>
      <c r="C21" s="37">
        <f t="shared" ref="C21:R21" si="32">C13</f>
        <v>0.45002005876904266</v>
      </c>
      <c r="D21" s="37">
        <f t="shared" si="32"/>
        <v>0.47219518976782981</v>
      </c>
      <c r="E21" s="37">
        <f t="shared" si="32"/>
        <v>0.46836501196509583</v>
      </c>
      <c r="F21" s="37">
        <f t="shared" si="32"/>
        <v>0.44760288423120159</v>
      </c>
      <c r="G21" s="37">
        <f t="shared" si="32"/>
        <v>0.40765118856158272</v>
      </c>
      <c r="H21" s="37">
        <f t="shared" si="32"/>
        <v>0.36940722561806966</v>
      </c>
      <c r="I21" s="37">
        <f t="shared" si="32"/>
        <v>0.35843796559441843</v>
      </c>
      <c r="J21" s="37">
        <f t="shared" si="32"/>
        <v>0.38150200174191801</v>
      </c>
      <c r="K21" s="37">
        <f t="shared" si="32"/>
        <v>0.44352925176176056</v>
      </c>
      <c r="L21" s="37">
        <f t="shared" si="32"/>
        <v>0.5467219617742517</v>
      </c>
      <c r="M21" s="37">
        <f t="shared" si="32"/>
        <v>0.58373079925574189</v>
      </c>
      <c r="N21" s="37">
        <f t="shared" si="32"/>
        <v>0.55867114412744567</v>
      </c>
      <c r="O21" s="37">
        <f t="shared" si="32"/>
        <v>0.51718687977210642</v>
      </c>
      <c r="P21" s="37">
        <f t="shared" si="32"/>
        <v>0.52477283572837696</v>
      </c>
      <c r="Q21" s="37">
        <f t="shared" si="32"/>
        <v>0.46714291973859096</v>
      </c>
      <c r="R21" s="37">
        <f t="shared" si="32"/>
        <v>0.37543989145515633</v>
      </c>
      <c r="S21" s="37">
        <f t="shared" ref="S21:Y21" si="33">S13</f>
        <v>0.34833880806419493</v>
      </c>
      <c r="T21" s="37">
        <f t="shared" si="33"/>
        <v>0.33928979687290023</v>
      </c>
      <c r="U21" s="37">
        <f t="shared" si="33"/>
        <v>0.29506499737058189</v>
      </c>
      <c r="V21" s="37">
        <f t="shared" si="33"/>
        <v>0.27727232774855209</v>
      </c>
      <c r="W21" s="37">
        <f t="shared" si="33"/>
        <v>0.25733983385317305</v>
      </c>
      <c r="X21" s="37">
        <f t="shared" si="33"/>
        <v>0.20591717563394205</v>
      </c>
      <c r="Y21" s="37">
        <f t="shared" si="33"/>
        <v>0.18761755362025637</v>
      </c>
      <c r="Z21" s="37"/>
      <c r="AA21" s="37"/>
      <c r="AB21" s="37"/>
      <c r="AC21" s="37"/>
      <c r="AD21" s="37"/>
      <c r="AE21" s="37"/>
      <c r="AF21" s="37"/>
      <c r="AG21" s="37"/>
      <c r="AH21" s="37"/>
      <c r="AI21" s="37"/>
      <c r="AJ21" s="37"/>
    </row>
    <row r="22" spans="1:53" x14ac:dyDescent="0.15">
      <c r="A22" s="45" t="s">
        <v>27</v>
      </c>
      <c r="R22" s="37">
        <f t="shared" ref="R22:AA22" si="34">AR13</f>
        <v>0.39149919506516667</v>
      </c>
      <c r="S22" s="37">
        <f t="shared" si="34"/>
        <v>0.35390085820734141</v>
      </c>
      <c r="T22" s="37">
        <f t="shared" si="34"/>
        <v>0.3468772805386191</v>
      </c>
      <c r="U22" s="37">
        <f t="shared" si="34"/>
        <v>0.2888563972534286</v>
      </c>
      <c r="V22" s="37">
        <f t="shared" si="34"/>
        <v>0.24960404076846757</v>
      </c>
      <c r="W22" s="37">
        <f t="shared" si="34"/>
        <v>0.2313168768694687</v>
      </c>
      <c r="X22" s="37">
        <f t="shared" si="34"/>
        <v>0.18297052375328229</v>
      </c>
      <c r="Y22" s="37">
        <f t="shared" si="34"/>
        <v>0.17319774777881117</v>
      </c>
      <c r="Z22" s="37">
        <f t="shared" si="34"/>
        <v>0.14963401089269227</v>
      </c>
      <c r="AA22" s="37">
        <f t="shared" si="34"/>
        <v>0.13126825342813694</v>
      </c>
      <c r="AB22" s="37"/>
      <c r="AC22" s="37"/>
      <c r="AD22" s="37"/>
      <c r="AE22" s="37"/>
      <c r="AF22" s="37"/>
      <c r="AG22" s="37"/>
      <c r="AH22" s="37"/>
      <c r="AI22" s="37"/>
      <c r="AJ22" s="37"/>
    </row>
    <row r="23" spans="1:53" x14ac:dyDescent="0.15">
      <c r="A23" s="45" t="s">
        <v>149</v>
      </c>
      <c r="P23" s="37">
        <f>BS13</f>
        <v>0.52649502080037069</v>
      </c>
      <c r="Q23" s="37">
        <f t="shared" ref="Q23:AM23" si="35">BT13</f>
        <v>0.43133468601692004</v>
      </c>
      <c r="R23" s="37">
        <f t="shared" si="35"/>
        <v>0.30995272487669445</v>
      </c>
      <c r="S23" s="37">
        <f t="shared" si="35"/>
        <v>0.30224490720887509</v>
      </c>
      <c r="T23" s="37">
        <f t="shared" si="35"/>
        <v>0.28985608958238296</v>
      </c>
      <c r="U23" s="37">
        <f t="shared" si="35"/>
        <v>0.23706772472074097</v>
      </c>
      <c r="V23" s="37">
        <f t="shared" si="35"/>
        <v>0.17250507119052697</v>
      </c>
      <c r="W23" s="37">
        <f t="shared" si="35"/>
        <v>0.14112116836134639</v>
      </c>
      <c r="X23" s="37">
        <f t="shared" si="35"/>
        <v>0.10010707471531791</v>
      </c>
      <c r="Y23" s="37">
        <f t="shared" si="35"/>
        <v>8.9225884929240121E-2</v>
      </c>
      <c r="Z23" s="37">
        <f t="shared" si="35"/>
        <v>5.747099649700315E-2</v>
      </c>
      <c r="AA23" s="37">
        <f t="shared" si="35"/>
        <v>4.5321855642878876E-2</v>
      </c>
      <c r="AB23" s="37">
        <f t="shared" si="35"/>
        <v>5.022263309714526E-2</v>
      </c>
      <c r="AC23" s="37">
        <f t="shared" si="35"/>
        <v>6.6648959892736725E-2</v>
      </c>
      <c r="AD23" s="37">
        <f t="shared" si="35"/>
        <v>7.5731669683144695E-2</v>
      </c>
      <c r="AE23" s="37">
        <f t="shared" si="35"/>
        <v>9.846076311860319E-2</v>
      </c>
      <c r="AF23" s="37">
        <f t="shared" si="35"/>
        <v>6.0657826308676492E-2</v>
      </c>
      <c r="AG23" s="37">
        <f t="shared" si="35"/>
        <v>6.2505143985880335E-2</v>
      </c>
      <c r="AH23" s="37">
        <f t="shared" si="35"/>
        <v>5.3602475921459856E-2</v>
      </c>
      <c r="AI23" s="37">
        <f t="shared" si="35"/>
        <v>4.2847880739865625E-2</v>
      </c>
      <c r="AJ23" s="37">
        <f t="shared" si="35"/>
        <v>5.2278739778739786E-2</v>
      </c>
      <c r="AK23" s="37">
        <f t="shared" si="35"/>
        <v>4.4757840709020918E-2</v>
      </c>
      <c r="AL23" s="37">
        <f t="shared" si="35"/>
        <v>3.5409917103040846E-2</v>
      </c>
      <c r="AM23" s="37">
        <f t="shared" si="35"/>
        <v>3.5488134164264641E-2</v>
      </c>
      <c r="AN23" s="37">
        <f t="shared" ref="AN23" si="36">CQ13</f>
        <v>3.9728470092775407E-2</v>
      </c>
      <c r="AO23" s="37">
        <f t="shared" ref="AO23" si="37">CR13</f>
        <v>4.5861988880019182E-2</v>
      </c>
      <c r="AP23" s="37"/>
    </row>
    <row r="24" spans="1:53" x14ac:dyDescent="0.15">
      <c r="A24" s="45" t="s">
        <v>28</v>
      </c>
      <c r="B24" s="37">
        <f>B14</f>
        <v>6.6000260338350089E-2</v>
      </c>
      <c r="C24" s="37">
        <f t="shared" ref="C24:R24" si="38">C14</f>
        <v>6.7832245678963066E-2</v>
      </c>
      <c r="D24" s="37">
        <f t="shared" si="38"/>
        <v>6.1082670243128523E-2</v>
      </c>
      <c r="E24" s="37">
        <f t="shared" si="38"/>
        <v>6.1396652996108331E-2</v>
      </c>
      <c r="F24" s="37">
        <f t="shared" si="38"/>
        <v>5.7628612290469415E-2</v>
      </c>
      <c r="G24" s="37">
        <f t="shared" si="38"/>
        <v>5.6995120380504131E-2</v>
      </c>
      <c r="H24" s="37">
        <f t="shared" si="38"/>
        <v>5.7250091882654418E-2</v>
      </c>
      <c r="I24" s="37">
        <f t="shared" si="38"/>
        <v>6.0662645462361914E-2</v>
      </c>
      <c r="J24" s="37">
        <f t="shared" si="38"/>
        <v>5.3481274381362937E-2</v>
      </c>
      <c r="K24" s="37">
        <f t="shared" si="38"/>
        <v>7.5750753625523054E-2</v>
      </c>
      <c r="L24" s="37">
        <f t="shared" si="38"/>
        <v>6.0295708618824377E-2</v>
      </c>
      <c r="M24" s="37">
        <f t="shared" si="38"/>
        <v>6.0005517370914072E-2</v>
      </c>
      <c r="N24" s="37">
        <f t="shared" si="38"/>
        <v>6.5762152365460569E-2</v>
      </c>
      <c r="O24" s="37">
        <f t="shared" si="38"/>
        <v>7.2883344619048732E-2</v>
      </c>
      <c r="P24" s="37">
        <f t="shared" si="38"/>
        <v>7.4873606307631499E-2</v>
      </c>
      <c r="Q24" s="37">
        <f t="shared" si="38"/>
        <v>8.0967349833414207E-2</v>
      </c>
      <c r="R24" s="37">
        <f t="shared" si="38"/>
        <v>7.794769388148888E-2</v>
      </c>
      <c r="S24" s="37">
        <f t="shared" ref="S24:Y24" si="39">S14</f>
        <v>7.8533633493496444E-2</v>
      </c>
      <c r="T24" s="37">
        <f t="shared" si="39"/>
        <v>8.7554603824492871E-2</v>
      </c>
      <c r="U24" s="37">
        <f t="shared" si="39"/>
        <v>0.10578933286588123</v>
      </c>
      <c r="V24" s="37">
        <f t="shared" si="39"/>
        <v>9.6757784813559067E-2</v>
      </c>
      <c r="W24" s="37">
        <f t="shared" si="39"/>
        <v>0.10979014626169639</v>
      </c>
      <c r="X24" s="37">
        <f t="shared" si="39"/>
        <v>0.13709547638570652</v>
      </c>
      <c r="Y24" s="37">
        <f t="shared" si="39"/>
        <v>0.14195933237446459</v>
      </c>
      <c r="Z24" s="37"/>
      <c r="AA24" s="37"/>
      <c r="AB24" s="37"/>
      <c r="AC24" s="37"/>
      <c r="AD24" s="37"/>
      <c r="AE24" s="37"/>
      <c r="AF24" s="37"/>
      <c r="AG24" s="37"/>
      <c r="AH24" s="37"/>
      <c r="AI24" s="37"/>
      <c r="AJ24" s="37"/>
    </row>
    <row r="25" spans="1:53" x14ac:dyDescent="0.15">
      <c r="A25" s="45" t="s">
        <v>29</v>
      </c>
      <c r="R25" s="37">
        <f t="shared" ref="R25:AA25" si="40">AR14</f>
        <v>8.233806002829086E-2</v>
      </c>
      <c r="S25" s="37">
        <f t="shared" si="40"/>
        <v>8.0890212482004828E-2</v>
      </c>
      <c r="T25" s="37">
        <f t="shared" si="40"/>
        <v>9.1065811704244812E-2</v>
      </c>
      <c r="U25" s="37">
        <f t="shared" si="40"/>
        <v>0.1061168588402954</v>
      </c>
      <c r="V25" s="37">
        <f t="shared" si="40"/>
        <v>9.3347163344457473E-2</v>
      </c>
      <c r="W25" s="37">
        <f t="shared" si="40"/>
        <v>0.10482901107033828</v>
      </c>
      <c r="X25" s="37">
        <f t="shared" si="40"/>
        <v>0.12929312630252071</v>
      </c>
      <c r="Y25" s="37">
        <f t="shared" si="40"/>
        <v>0.12864164074425438</v>
      </c>
      <c r="Z25" s="37">
        <f t="shared" si="40"/>
        <v>0.15653059722463836</v>
      </c>
      <c r="AA25" s="37">
        <f t="shared" si="40"/>
        <v>0.2029531244708421</v>
      </c>
      <c r="AB25" s="37"/>
      <c r="AC25" s="37"/>
      <c r="AD25" s="37"/>
      <c r="AE25" s="37"/>
      <c r="AF25" s="37"/>
      <c r="AG25" s="37"/>
      <c r="AH25" s="37"/>
      <c r="AI25" s="37"/>
      <c r="AJ25" s="37"/>
    </row>
    <row r="26" spans="1:53" x14ac:dyDescent="0.15">
      <c r="A26" s="45" t="s">
        <v>150</v>
      </c>
      <c r="P26" s="37">
        <f>BS14</f>
        <v>6.9124105453302373E-2</v>
      </c>
      <c r="Q26" s="37">
        <f t="shared" ref="Q26:AM26" si="41">BT14</f>
        <v>6.9513033908797026E-2</v>
      </c>
      <c r="R26" s="37">
        <f t="shared" si="41"/>
        <v>6.8083534311248153E-2</v>
      </c>
      <c r="S26" s="37">
        <f t="shared" si="41"/>
        <v>7.5113221558639878E-2</v>
      </c>
      <c r="T26" s="37">
        <f t="shared" si="41"/>
        <v>8.1648010168473825E-2</v>
      </c>
      <c r="U26" s="37">
        <f t="shared" si="41"/>
        <v>9.779350633403186E-2</v>
      </c>
      <c r="V26" s="37">
        <f t="shared" si="41"/>
        <v>7.1842600115258337E-2</v>
      </c>
      <c r="W26" s="37">
        <f t="shared" si="41"/>
        <v>8.5688020127733702E-2</v>
      </c>
      <c r="X26" s="37">
        <f t="shared" si="41"/>
        <v>0.10806416179871683</v>
      </c>
      <c r="Y26" s="37">
        <f t="shared" si="41"/>
        <v>9.832182319308308E-2</v>
      </c>
      <c r="Z26" s="37">
        <f t="shared" si="41"/>
        <v>0.11776623868444626</v>
      </c>
      <c r="AA26" s="37">
        <f t="shared" si="41"/>
        <v>0.16400199778406713</v>
      </c>
      <c r="AB26" s="37">
        <f t="shared" si="41"/>
        <v>0.20667723759427531</v>
      </c>
      <c r="AC26" s="37">
        <f t="shared" si="41"/>
        <v>0.21515434720237708</v>
      </c>
      <c r="AD26" s="37">
        <f t="shared" si="41"/>
        <v>0.22267112604985945</v>
      </c>
      <c r="AE26" s="37">
        <f t="shared" si="41"/>
        <v>0.25745715052775853</v>
      </c>
      <c r="AF26" s="37">
        <f t="shared" si="41"/>
        <v>0.18834876945784787</v>
      </c>
      <c r="AG26" s="37">
        <f t="shared" si="41"/>
        <v>0.19187570301140364</v>
      </c>
      <c r="AH26" s="37">
        <f t="shared" si="41"/>
        <v>0.21533786436478033</v>
      </c>
      <c r="AI26" s="37">
        <f t="shared" si="41"/>
        <v>0.20449471513855635</v>
      </c>
      <c r="AJ26" s="37">
        <f t="shared" si="41"/>
        <v>0.22809443642776978</v>
      </c>
      <c r="AK26" s="37">
        <f t="shared" si="41"/>
        <v>0.2430604876010862</v>
      </c>
      <c r="AL26" s="37">
        <f t="shared" si="41"/>
        <v>0.21830784552717475</v>
      </c>
      <c r="AM26" s="37">
        <f t="shared" si="41"/>
        <v>0.24482016109737617</v>
      </c>
      <c r="AN26" s="37">
        <f t="shared" ref="AN26" si="42">CQ14</f>
        <v>0.30999011655097575</v>
      </c>
      <c r="AO26" s="37">
        <f t="shared" ref="AO26" si="43">CR14</f>
        <v>0.30602029821651344</v>
      </c>
    </row>
    <row r="27" spans="1:53" x14ac:dyDescent="0.15">
      <c r="A27" s="45"/>
      <c r="W27" s="37"/>
      <c r="X27" s="37"/>
      <c r="Y27" s="37"/>
      <c r="Z27" s="37"/>
      <c r="AA27" s="37"/>
      <c r="AB27" s="37"/>
      <c r="AC27" s="37"/>
      <c r="AD27" s="37"/>
      <c r="AE27" s="37"/>
      <c r="AF27" s="37"/>
      <c r="AG27" s="37"/>
      <c r="AH27" s="37"/>
      <c r="AI27" s="37"/>
      <c r="AJ27" s="37"/>
    </row>
    <row r="28" spans="1:53" s="2" customFormat="1" x14ac:dyDescent="0.15">
      <c r="A28" s="39"/>
      <c r="B28" s="128" t="s">
        <v>112</v>
      </c>
      <c r="C28" s="1">
        <v>1981</v>
      </c>
      <c r="D28" s="1">
        <v>1982</v>
      </c>
      <c r="E28" s="1">
        <v>1983</v>
      </c>
      <c r="F28" s="1">
        <v>1984</v>
      </c>
      <c r="G28" s="1">
        <v>1985</v>
      </c>
      <c r="H28" s="1">
        <v>1986</v>
      </c>
      <c r="I28" s="1">
        <v>1987</v>
      </c>
      <c r="J28" s="1">
        <v>1988</v>
      </c>
      <c r="K28" s="1">
        <v>1989</v>
      </c>
      <c r="L28" s="1">
        <v>1990</v>
      </c>
      <c r="M28" s="1">
        <v>1991</v>
      </c>
      <c r="N28" s="1">
        <v>1992</v>
      </c>
      <c r="O28" s="1">
        <v>1993</v>
      </c>
      <c r="P28" s="1">
        <v>1994</v>
      </c>
      <c r="Q28" s="1">
        <v>1995</v>
      </c>
      <c r="R28" s="1">
        <v>1996</v>
      </c>
      <c r="S28" s="1">
        <v>1997</v>
      </c>
      <c r="T28" s="1">
        <v>1998</v>
      </c>
      <c r="U28" s="1">
        <v>1999</v>
      </c>
      <c r="V28" s="1">
        <v>2000</v>
      </c>
      <c r="W28" s="1">
        <v>2001</v>
      </c>
      <c r="X28" s="1">
        <v>2002</v>
      </c>
      <c r="Y28" s="1">
        <v>2003</v>
      </c>
      <c r="Z28" s="36">
        <v>2004</v>
      </c>
      <c r="AA28" s="36">
        <v>2005</v>
      </c>
      <c r="AB28" s="36">
        <v>2006</v>
      </c>
      <c r="AC28" s="36">
        <v>2007</v>
      </c>
      <c r="AD28" s="36">
        <v>2008</v>
      </c>
      <c r="AE28" s="36">
        <v>2009</v>
      </c>
      <c r="AF28" s="36">
        <v>2010</v>
      </c>
      <c r="AG28" s="36">
        <v>2011</v>
      </c>
      <c r="AH28" s="36">
        <v>2012</v>
      </c>
      <c r="AI28" s="36">
        <v>2013</v>
      </c>
      <c r="AJ28" s="36">
        <v>2014</v>
      </c>
      <c r="AK28" s="177">
        <v>2015</v>
      </c>
      <c r="AL28" s="177">
        <v>2016</v>
      </c>
      <c r="AM28" s="177">
        <v>2017</v>
      </c>
      <c r="AN28" s="177">
        <v>2018</v>
      </c>
      <c r="AO28" s="177">
        <v>2019</v>
      </c>
      <c r="AQ28" s="1"/>
      <c r="AR28" s="36">
        <v>1996</v>
      </c>
      <c r="AS28" s="36">
        <v>1997</v>
      </c>
      <c r="AT28" s="36">
        <v>1998</v>
      </c>
      <c r="AU28" s="36">
        <v>1999</v>
      </c>
      <c r="AV28" s="36">
        <v>2000</v>
      </c>
      <c r="AW28" s="36">
        <v>2001</v>
      </c>
      <c r="AX28" s="36">
        <v>2002</v>
      </c>
      <c r="AY28" s="36">
        <v>2003</v>
      </c>
      <c r="AZ28" s="36">
        <v>2004</v>
      </c>
      <c r="BA28" s="36">
        <v>2005</v>
      </c>
    </row>
    <row r="29" spans="1:53" x14ac:dyDescent="0.15">
      <c r="A29" s="45" t="s">
        <v>30</v>
      </c>
      <c r="B29" s="50">
        <f>B9</f>
        <v>9502.1</v>
      </c>
      <c r="C29" s="50">
        <f t="shared" ref="C29:Y29" si="44">C9</f>
        <v>10742.1</v>
      </c>
      <c r="D29" s="50">
        <f t="shared" si="44"/>
        <v>10864</v>
      </c>
      <c r="E29" s="50">
        <f t="shared" si="44"/>
        <v>10391.9</v>
      </c>
      <c r="F29" s="50">
        <f t="shared" si="44"/>
        <v>11949</v>
      </c>
      <c r="G29" s="50">
        <f t="shared" si="44"/>
        <v>13608.2</v>
      </c>
      <c r="H29" s="50">
        <f t="shared" si="44"/>
        <v>13262.6</v>
      </c>
      <c r="I29" s="50">
        <f t="shared" si="44"/>
        <v>15095.3</v>
      </c>
      <c r="J29" s="50">
        <f t="shared" si="44"/>
        <v>17787.7</v>
      </c>
      <c r="K29" s="50">
        <f t="shared" si="44"/>
        <v>20767.099999999999</v>
      </c>
      <c r="L29" s="50">
        <f t="shared" si="44"/>
        <v>20529.3</v>
      </c>
      <c r="M29" s="50">
        <f t="shared" si="44"/>
        <v>20664.599999999999</v>
      </c>
      <c r="N29" s="50">
        <f t="shared" si="44"/>
        <v>18500.400000000001</v>
      </c>
      <c r="O29" s="50">
        <f t="shared" si="44"/>
        <v>16218.4</v>
      </c>
      <c r="P29" s="50">
        <f t="shared" si="44"/>
        <v>14942.5</v>
      </c>
      <c r="Q29" s="50">
        <f t="shared" si="44"/>
        <v>15283.2</v>
      </c>
      <c r="R29" s="50">
        <f t="shared" si="44"/>
        <v>17287.099999999999</v>
      </c>
      <c r="S29" s="50">
        <f t="shared" si="44"/>
        <v>16793.8</v>
      </c>
      <c r="T29" s="50">
        <f t="shared" si="44"/>
        <v>15080.6</v>
      </c>
      <c r="U29" s="50">
        <f t="shared" si="44"/>
        <v>12413.2</v>
      </c>
      <c r="V29" s="50">
        <f t="shared" si="44"/>
        <v>13506.2</v>
      </c>
      <c r="W29" s="50">
        <f t="shared" si="44"/>
        <v>13885.9</v>
      </c>
      <c r="X29" s="50">
        <f t="shared" si="44"/>
        <v>11393</v>
      </c>
      <c r="Y29" s="50">
        <f t="shared" si="44"/>
        <v>11482.6</v>
      </c>
      <c r="Z29" s="37"/>
      <c r="AA29" s="37"/>
      <c r="AB29" s="37"/>
      <c r="AC29" s="37"/>
      <c r="AD29" s="37"/>
      <c r="AE29" s="37"/>
      <c r="AF29" s="37"/>
      <c r="AG29" s="37"/>
      <c r="AH29" s="37"/>
      <c r="AI29" s="37"/>
      <c r="AJ29" s="37"/>
    </row>
    <row r="30" spans="1:53" x14ac:dyDescent="0.15">
      <c r="A30" s="45" t="s">
        <v>31</v>
      </c>
      <c r="R30" s="50">
        <f>AR9</f>
        <v>17274.099999999999</v>
      </c>
      <c r="S30" s="50">
        <f t="shared" ref="S30:AA30" si="45">AS9</f>
        <v>16789.900000000001</v>
      </c>
      <c r="T30" s="50">
        <f t="shared" si="45"/>
        <v>15085.6</v>
      </c>
      <c r="U30" s="50">
        <f t="shared" si="45"/>
        <v>12412.5</v>
      </c>
      <c r="V30" s="50">
        <f t="shared" si="45"/>
        <v>13498.3</v>
      </c>
      <c r="W30" s="50">
        <f t="shared" si="45"/>
        <v>13876.8</v>
      </c>
      <c r="X30" s="50">
        <f t="shared" si="45"/>
        <v>11585.9</v>
      </c>
      <c r="Y30" s="50">
        <f t="shared" si="45"/>
        <v>11899.6</v>
      </c>
      <c r="Z30" s="50">
        <f t="shared" si="45"/>
        <v>13243.1</v>
      </c>
      <c r="AA30" s="50">
        <f t="shared" si="45"/>
        <v>15120</v>
      </c>
      <c r="AB30" s="37"/>
      <c r="AC30" s="37"/>
      <c r="AD30" s="37"/>
      <c r="AE30" s="37"/>
      <c r="AF30" s="37"/>
      <c r="AG30" s="37"/>
      <c r="AH30" s="37"/>
      <c r="AI30" s="37"/>
      <c r="AJ30" s="37"/>
    </row>
    <row r="31" spans="1:53" x14ac:dyDescent="0.15">
      <c r="A31" s="45" t="s">
        <v>32</v>
      </c>
      <c r="W31" s="50">
        <f>BD9</f>
        <v>13808.2</v>
      </c>
      <c r="X31" s="50">
        <f t="shared" ref="X31:AF31" si="46">BE9</f>
        <v>11573.3</v>
      </c>
      <c r="Y31" s="50">
        <f t="shared" si="46"/>
        <v>11857.4</v>
      </c>
      <c r="Z31" s="50">
        <f t="shared" si="46"/>
        <v>13152.1</v>
      </c>
      <c r="AA31" s="50">
        <f t="shared" si="46"/>
        <v>15187.2</v>
      </c>
      <c r="AB31" s="50">
        <f t="shared" si="46"/>
        <v>17508.3</v>
      </c>
      <c r="AC31" s="50">
        <f t="shared" si="46"/>
        <v>18563.3</v>
      </c>
      <c r="AD31" s="50">
        <f t="shared" si="46"/>
        <v>16839</v>
      </c>
      <c r="AE31" s="50">
        <f t="shared" si="46"/>
        <v>8632.2000000000007</v>
      </c>
      <c r="AF31" s="50">
        <f t="shared" si="46"/>
        <v>11147</v>
      </c>
      <c r="AG31" s="50">
        <f>BN9</f>
        <v>11902.9</v>
      </c>
      <c r="AH31" s="50">
        <f>BO9</f>
        <v>11904.9</v>
      </c>
      <c r="AI31" s="50">
        <f>BP9</f>
        <v>12869.3</v>
      </c>
      <c r="AJ31" s="50">
        <f>BQ9</f>
        <v>14993</v>
      </c>
    </row>
    <row r="32" spans="1:53" x14ac:dyDescent="0.15">
      <c r="A32" s="45" t="s">
        <v>151</v>
      </c>
      <c r="P32" s="178">
        <f>BS9</f>
        <v>19219.8</v>
      </c>
      <c r="Q32" s="178">
        <f t="shared" ref="Q32:AM32" si="47">BT9</f>
        <v>19792.099999999999</v>
      </c>
      <c r="R32" s="178">
        <f t="shared" si="47"/>
        <v>20562.7</v>
      </c>
      <c r="S32" s="178">
        <f t="shared" si="47"/>
        <v>20894.7</v>
      </c>
      <c r="T32" s="178">
        <f t="shared" si="47"/>
        <v>17960.3</v>
      </c>
      <c r="U32" s="178">
        <f t="shared" si="47"/>
        <v>16279.1</v>
      </c>
      <c r="V32" s="178">
        <f t="shared" si="47"/>
        <v>16877.5</v>
      </c>
      <c r="W32" s="178">
        <f t="shared" si="47"/>
        <v>16674.3</v>
      </c>
      <c r="X32" s="178">
        <f t="shared" si="47"/>
        <v>15362</v>
      </c>
      <c r="Y32" s="178">
        <f t="shared" si="47"/>
        <v>15616.4</v>
      </c>
      <c r="Z32" s="178">
        <f t="shared" si="47"/>
        <v>17431.599999999999</v>
      </c>
      <c r="AA32" s="178">
        <f t="shared" si="47"/>
        <v>20205.5</v>
      </c>
      <c r="AB32" s="178">
        <f t="shared" si="47"/>
        <v>22421.1</v>
      </c>
      <c r="AC32" s="178">
        <f t="shared" si="47"/>
        <v>23281.5</v>
      </c>
      <c r="AD32" s="178">
        <f t="shared" si="47"/>
        <v>19744</v>
      </c>
      <c r="AE32" s="178">
        <f t="shared" si="47"/>
        <v>13392.3</v>
      </c>
      <c r="AF32" s="178">
        <f t="shared" si="47"/>
        <v>14226.7</v>
      </c>
      <c r="AG32" s="178">
        <f t="shared" si="47"/>
        <v>15256.6</v>
      </c>
      <c r="AH32" s="178">
        <f t="shared" si="47"/>
        <v>15948.9</v>
      </c>
      <c r="AI32" s="178">
        <f t="shared" si="47"/>
        <v>17594.099999999999</v>
      </c>
      <c r="AJ32" s="178">
        <f t="shared" si="47"/>
        <v>19003.2</v>
      </c>
      <c r="AK32" s="178">
        <f t="shared" si="47"/>
        <v>19171</v>
      </c>
      <c r="AL32" s="178">
        <f t="shared" si="47"/>
        <v>18721.900000000001</v>
      </c>
      <c r="AM32" s="178">
        <f t="shared" si="47"/>
        <v>20102.400000000001</v>
      </c>
      <c r="AN32" s="178">
        <f t="shared" ref="AN32" si="48">CQ9</f>
        <v>21628.400000000001</v>
      </c>
      <c r="AO32" s="178">
        <f t="shared" ref="AO32" si="49">CR9</f>
        <v>20724.400000000001</v>
      </c>
    </row>
  </sheetData>
  <phoneticPr fontId="3"/>
  <pageMargins left="0.78700000000000003" right="0.78700000000000003" top="0.98399999999999999" bottom="0.98399999999999999" header="0.51200000000000001" footer="0.5120000000000000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FF0000"/>
  </sheetPr>
  <dimension ref="A1:CR27"/>
  <sheetViews>
    <sheetView workbookViewId="0">
      <pane xSplit="1" topLeftCell="AL1" activePane="topRight" state="frozen"/>
      <selection pane="topRight" activeCell="AN19" sqref="AN19:AO27"/>
    </sheetView>
  </sheetViews>
  <sheetFormatPr defaultRowHeight="12" x14ac:dyDescent="0.15"/>
  <cols>
    <col min="1" max="1" width="30.625" style="12" customWidth="1"/>
    <col min="2" max="42" width="9" style="9"/>
    <col min="43" max="43" width="30.625" style="9" customWidth="1"/>
    <col min="44" max="54" width="9" style="9"/>
    <col min="55" max="55" width="30.625" style="9" customWidth="1"/>
    <col min="56" max="69" width="9" style="9"/>
    <col min="70" max="70" width="30.625" style="9" customWidth="1"/>
    <col min="71" max="16384" width="9" style="9"/>
  </cols>
  <sheetData>
    <row r="1" spans="1:96" x14ac:dyDescent="0.15">
      <c r="A1" s="95"/>
      <c r="B1" s="96">
        <v>1980</v>
      </c>
      <c r="C1" s="96">
        <v>1981</v>
      </c>
      <c r="D1" s="96">
        <v>1982</v>
      </c>
      <c r="E1" s="96">
        <v>1983</v>
      </c>
      <c r="F1" s="96">
        <v>1984</v>
      </c>
      <c r="G1" s="96">
        <v>1985</v>
      </c>
      <c r="H1" s="96">
        <v>1986</v>
      </c>
      <c r="I1" s="96">
        <v>1987</v>
      </c>
      <c r="J1" s="96">
        <v>1988</v>
      </c>
      <c r="K1" s="96">
        <v>1989</v>
      </c>
      <c r="L1" s="96">
        <v>1990</v>
      </c>
      <c r="M1" s="96">
        <v>1991</v>
      </c>
      <c r="N1" s="96">
        <v>1992</v>
      </c>
      <c r="O1" s="96">
        <v>1993</v>
      </c>
      <c r="P1" s="96">
        <v>1994</v>
      </c>
      <c r="Q1" s="96">
        <v>1995</v>
      </c>
      <c r="R1" s="96">
        <v>1996</v>
      </c>
      <c r="S1" s="96">
        <v>1997</v>
      </c>
      <c r="T1" s="96">
        <v>1998</v>
      </c>
      <c r="U1" s="96">
        <v>1999</v>
      </c>
      <c r="V1" s="96">
        <v>2000</v>
      </c>
      <c r="W1" s="96">
        <v>2001</v>
      </c>
      <c r="X1" s="96">
        <v>2002</v>
      </c>
      <c r="Y1" s="96">
        <v>2003</v>
      </c>
      <c r="Z1" s="7">
        <v>2004</v>
      </c>
      <c r="AA1" s="7">
        <v>2005</v>
      </c>
      <c r="AB1" s="7">
        <v>2006</v>
      </c>
      <c r="AC1" s="7">
        <v>2007</v>
      </c>
      <c r="AD1" s="7">
        <v>2008</v>
      </c>
      <c r="AE1" s="7">
        <v>2009</v>
      </c>
      <c r="AF1" s="7">
        <v>2010</v>
      </c>
      <c r="AG1" s="7">
        <v>2011</v>
      </c>
      <c r="AH1" s="7">
        <v>2012</v>
      </c>
      <c r="AI1" s="7">
        <v>2013</v>
      </c>
      <c r="AJ1" s="7">
        <v>2014</v>
      </c>
      <c r="AK1" s="179">
        <v>2015</v>
      </c>
      <c r="AL1" s="9">
        <v>2016</v>
      </c>
      <c r="AM1" s="9">
        <v>2017</v>
      </c>
      <c r="AN1" s="9">
        <v>2018</v>
      </c>
      <c r="AO1" s="9">
        <v>2019</v>
      </c>
      <c r="AQ1" s="95"/>
      <c r="AR1" s="7">
        <v>1996</v>
      </c>
      <c r="AS1" s="7">
        <v>1997</v>
      </c>
      <c r="AT1" s="7">
        <v>1998</v>
      </c>
      <c r="AU1" s="7">
        <v>1999</v>
      </c>
      <c r="AV1" s="7">
        <v>2000</v>
      </c>
      <c r="AW1" s="7">
        <v>2001</v>
      </c>
      <c r="AX1" s="7">
        <v>2002</v>
      </c>
      <c r="AY1" s="7">
        <v>2003</v>
      </c>
      <c r="AZ1" s="7">
        <v>2004</v>
      </c>
      <c r="BA1" s="7">
        <v>2005</v>
      </c>
      <c r="BC1" s="95"/>
      <c r="BD1" s="97">
        <v>2001</v>
      </c>
      <c r="BE1" s="97">
        <v>2002</v>
      </c>
      <c r="BF1" s="97">
        <v>2003</v>
      </c>
      <c r="BG1" s="97">
        <v>2004</v>
      </c>
      <c r="BH1" s="97">
        <v>2005</v>
      </c>
      <c r="BI1" s="98">
        <v>2006</v>
      </c>
      <c r="BJ1" s="98">
        <v>2007</v>
      </c>
      <c r="BK1" s="98">
        <v>2008</v>
      </c>
      <c r="BL1" s="98">
        <v>2009</v>
      </c>
      <c r="BM1" s="98">
        <v>2010</v>
      </c>
      <c r="BN1" s="9">
        <v>2011</v>
      </c>
      <c r="BO1" s="9">
        <v>2012</v>
      </c>
      <c r="BP1" s="9">
        <v>2013</v>
      </c>
      <c r="BQ1" s="9">
        <v>2014</v>
      </c>
      <c r="BR1" s="95"/>
      <c r="BS1" s="9">
        <v>1994</v>
      </c>
      <c r="BT1" s="9">
        <f>BS1+1</f>
        <v>1995</v>
      </c>
      <c r="BU1" s="9">
        <f t="shared" ref="BU1:CN1" si="0">BT1+1</f>
        <v>1996</v>
      </c>
      <c r="BV1" s="9">
        <f t="shared" si="0"/>
        <v>1997</v>
      </c>
      <c r="BW1" s="9">
        <f t="shared" si="0"/>
        <v>1998</v>
      </c>
      <c r="BX1" s="9">
        <f t="shared" si="0"/>
        <v>1999</v>
      </c>
      <c r="BY1" s="9">
        <f t="shared" si="0"/>
        <v>2000</v>
      </c>
      <c r="BZ1" s="9">
        <f t="shared" si="0"/>
        <v>2001</v>
      </c>
      <c r="CA1" s="9">
        <f t="shared" si="0"/>
        <v>2002</v>
      </c>
      <c r="CB1" s="9">
        <f t="shared" si="0"/>
        <v>2003</v>
      </c>
      <c r="CC1" s="9">
        <f t="shared" si="0"/>
        <v>2004</v>
      </c>
      <c r="CD1" s="9">
        <f t="shared" si="0"/>
        <v>2005</v>
      </c>
      <c r="CE1" s="9">
        <f t="shared" si="0"/>
        <v>2006</v>
      </c>
      <c r="CF1" s="9">
        <f t="shared" si="0"/>
        <v>2007</v>
      </c>
      <c r="CG1" s="9">
        <f t="shared" si="0"/>
        <v>2008</v>
      </c>
      <c r="CH1" s="9">
        <f t="shared" si="0"/>
        <v>2009</v>
      </c>
      <c r="CI1" s="9">
        <f t="shared" si="0"/>
        <v>2010</v>
      </c>
      <c r="CJ1" s="9">
        <f t="shared" si="0"/>
        <v>2011</v>
      </c>
      <c r="CK1" s="9">
        <f t="shared" si="0"/>
        <v>2012</v>
      </c>
      <c r="CL1" s="9">
        <f t="shared" si="0"/>
        <v>2013</v>
      </c>
      <c r="CM1" s="9">
        <f t="shared" si="0"/>
        <v>2014</v>
      </c>
      <c r="CN1" s="9">
        <f t="shared" si="0"/>
        <v>2015</v>
      </c>
      <c r="CO1" s="9">
        <v>2016</v>
      </c>
      <c r="CP1" s="9">
        <v>2017</v>
      </c>
      <c r="CQ1" s="9">
        <v>2018</v>
      </c>
      <c r="CR1" s="9">
        <v>2019</v>
      </c>
    </row>
    <row r="2" spans="1:96" ht="24" x14ac:dyDescent="0.15">
      <c r="A2" s="92" t="s">
        <v>90</v>
      </c>
      <c r="B2" s="4">
        <v>76.5</v>
      </c>
      <c r="C2" s="4">
        <v>80.2</v>
      </c>
      <c r="D2" s="4">
        <v>82.4</v>
      </c>
      <c r="E2" s="4">
        <v>84.4</v>
      </c>
      <c r="F2" s="4">
        <v>86.7</v>
      </c>
      <c r="G2" s="4">
        <v>88.3</v>
      </c>
      <c r="H2" s="4">
        <v>89</v>
      </c>
      <c r="I2" s="4">
        <v>89.5</v>
      </c>
      <c r="J2" s="4">
        <v>90.2</v>
      </c>
      <c r="K2" s="4">
        <v>92.2</v>
      </c>
      <c r="L2" s="4">
        <v>94.7</v>
      </c>
      <c r="M2" s="4">
        <v>97.3</v>
      </c>
      <c r="N2" s="4">
        <v>98.8</v>
      </c>
      <c r="O2" s="4">
        <v>99.8</v>
      </c>
      <c r="P2" s="4">
        <v>100.3</v>
      </c>
      <c r="Q2" s="4">
        <v>100</v>
      </c>
      <c r="R2" s="4">
        <v>99.9</v>
      </c>
      <c r="S2" s="4">
        <v>100.9</v>
      </c>
      <c r="T2" s="4">
        <v>100.7</v>
      </c>
      <c r="U2" s="4">
        <v>100</v>
      </c>
      <c r="V2" s="181">
        <v>98.8</v>
      </c>
      <c r="W2" s="4">
        <v>97.2</v>
      </c>
      <c r="X2" s="4">
        <v>96.1</v>
      </c>
      <c r="Y2" s="4">
        <v>94.5</v>
      </c>
      <c r="Z2" s="8"/>
      <c r="AA2" s="8"/>
      <c r="AB2" s="8"/>
      <c r="AC2" s="8"/>
      <c r="AD2" s="8"/>
      <c r="AE2" s="8"/>
      <c r="AF2" s="8"/>
      <c r="AG2" s="8"/>
      <c r="AH2" s="8"/>
      <c r="AI2" s="8"/>
      <c r="AJ2" s="8"/>
      <c r="AQ2" s="92" t="s">
        <v>90</v>
      </c>
      <c r="AR2" s="8"/>
      <c r="AS2" s="8"/>
      <c r="AT2" s="8"/>
      <c r="AU2" s="8"/>
      <c r="AV2" s="8"/>
      <c r="AW2" s="8"/>
      <c r="AX2" s="8"/>
      <c r="AY2" s="8"/>
      <c r="AZ2" s="8"/>
      <c r="BA2" s="8"/>
      <c r="BC2" s="92" t="s">
        <v>90</v>
      </c>
      <c r="BR2" s="92" t="s">
        <v>90</v>
      </c>
    </row>
    <row r="3" spans="1:96" ht="24" x14ac:dyDescent="0.15">
      <c r="A3" s="92" t="s">
        <v>91</v>
      </c>
      <c r="B3" s="4"/>
      <c r="C3" s="4"/>
      <c r="D3" s="4"/>
      <c r="E3" s="4"/>
      <c r="F3" s="4"/>
      <c r="G3" s="4"/>
      <c r="H3" s="4"/>
      <c r="I3" s="4"/>
      <c r="J3" s="4"/>
      <c r="K3" s="4"/>
      <c r="L3" s="4"/>
      <c r="M3" s="4"/>
      <c r="N3" s="4"/>
      <c r="O3" s="4"/>
      <c r="P3" s="4"/>
      <c r="Q3" s="4"/>
      <c r="R3" s="8">
        <v>99.5</v>
      </c>
      <c r="S3" s="8">
        <v>101.1</v>
      </c>
      <c r="T3" s="8">
        <v>101.4</v>
      </c>
      <c r="U3" s="8">
        <v>101</v>
      </c>
      <c r="V3" s="8">
        <v>100</v>
      </c>
      <c r="W3" s="8">
        <v>98.9</v>
      </c>
      <c r="X3" s="8">
        <v>97.5</v>
      </c>
      <c r="Y3" s="8">
        <v>96.3</v>
      </c>
      <c r="Z3" s="8">
        <v>95.3</v>
      </c>
      <c r="AA3" s="185">
        <v>94</v>
      </c>
      <c r="AB3" s="8"/>
      <c r="AC3" s="8"/>
      <c r="AD3" s="8"/>
      <c r="AE3" s="8"/>
      <c r="AF3" s="8"/>
      <c r="AG3" s="8"/>
      <c r="AH3" s="8"/>
      <c r="AI3" s="8"/>
      <c r="AJ3" s="8"/>
      <c r="AQ3" s="92" t="s">
        <v>91</v>
      </c>
      <c r="AR3" s="8">
        <v>99.5</v>
      </c>
      <c r="AS3" s="8">
        <v>101.1</v>
      </c>
      <c r="AT3" s="8">
        <v>101.4</v>
      </c>
      <c r="AU3" s="8">
        <v>101</v>
      </c>
      <c r="AV3" s="8">
        <v>100</v>
      </c>
      <c r="AW3" s="8">
        <v>98.9</v>
      </c>
      <c r="AX3" s="8">
        <v>97.5</v>
      </c>
      <c r="AY3" s="8">
        <v>96.3</v>
      </c>
      <c r="AZ3" s="8">
        <v>95.3</v>
      </c>
      <c r="BA3" s="8">
        <v>94</v>
      </c>
      <c r="BC3" s="92" t="s">
        <v>91</v>
      </c>
      <c r="BR3" s="92" t="s">
        <v>91</v>
      </c>
    </row>
    <row r="4" spans="1:96" ht="24" x14ac:dyDescent="0.15">
      <c r="A4" s="92" t="s">
        <v>92</v>
      </c>
      <c r="B4" s="4"/>
      <c r="C4" s="4"/>
      <c r="D4" s="4"/>
      <c r="E4" s="4"/>
      <c r="F4" s="4"/>
      <c r="G4" s="4"/>
      <c r="H4" s="4"/>
      <c r="I4" s="4"/>
      <c r="J4" s="4"/>
      <c r="K4" s="4"/>
      <c r="L4" s="4"/>
      <c r="M4" s="4"/>
      <c r="N4" s="4"/>
      <c r="O4" s="4"/>
      <c r="P4" s="4">
        <v>105.6</v>
      </c>
      <c r="Q4" s="4">
        <v>105.3</v>
      </c>
      <c r="R4" s="4">
        <v>105.3</v>
      </c>
      <c r="S4" s="4">
        <v>106.6</v>
      </c>
      <c r="T4" s="4">
        <v>106.5</v>
      </c>
      <c r="U4" s="4">
        <v>105.7</v>
      </c>
      <c r="V4" s="4">
        <v>105</v>
      </c>
      <c r="W4" s="9">
        <v>104</v>
      </c>
      <c r="X4" s="9">
        <v>102.5</v>
      </c>
      <c r="Y4" s="9">
        <v>101.4</v>
      </c>
      <c r="Z4" s="9">
        <v>100.6</v>
      </c>
      <c r="AA4" s="9">
        <v>100</v>
      </c>
      <c r="AB4" s="9">
        <v>99.7</v>
      </c>
      <c r="AC4" s="9">
        <v>99</v>
      </c>
      <c r="AD4" s="9">
        <v>99.2</v>
      </c>
      <c r="AE4" s="9">
        <v>96.8</v>
      </c>
      <c r="AF4" s="9">
        <v>95.2</v>
      </c>
      <c r="AG4" s="180">
        <v>94.4</v>
      </c>
      <c r="AH4" s="9">
        <v>93.5</v>
      </c>
      <c r="AI4" s="9">
        <v>93.3</v>
      </c>
      <c r="AJ4" s="9">
        <v>95.2</v>
      </c>
      <c r="AQ4" s="92" t="s">
        <v>92</v>
      </c>
      <c r="AR4" s="8"/>
      <c r="AS4" s="8"/>
      <c r="AT4" s="8"/>
      <c r="AU4" s="8"/>
      <c r="AV4" s="8"/>
      <c r="AW4" s="9">
        <v>103.5</v>
      </c>
      <c r="AX4" s="9">
        <v>102.1</v>
      </c>
      <c r="AY4" s="9">
        <v>101.4</v>
      </c>
      <c r="AZ4" s="9">
        <v>100.8</v>
      </c>
      <c r="BA4" s="9">
        <v>100</v>
      </c>
      <c r="BC4" s="92" t="s">
        <v>92</v>
      </c>
      <c r="BD4" s="9">
        <v>103.4</v>
      </c>
      <c r="BE4" s="9">
        <v>102</v>
      </c>
      <c r="BF4" s="9">
        <v>101.3</v>
      </c>
      <c r="BG4" s="9">
        <v>100.7</v>
      </c>
      <c r="BH4" s="9">
        <v>100</v>
      </c>
      <c r="BI4" s="9">
        <v>99.7</v>
      </c>
      <c r="BJ4" s="9">
        <v>98.8</v>
      </c>
      <c r="BK4" s="9">
        <v>98.6</v>
      </c>
      <c r="BL4" s="9">
        <v>95.4</v>
      </c>
      <c r="BM4" s="9">
        <v>91.3</v>
      </c>
      <c r="BN4" s="9">
        <v>89.1</v>
      </c>
      <c r="BO4" s="9">
        <v>90.9</v>
      </c>
      <c r="BP4" s="9">
        <v>90.1</v>
      </c>
      <c r="BQ4" s="9">
        <v>90.9</v>
      </c>
      <c r="BR4" s="92" t="s">
        <v>92</v>
      </c>
    </row>
    <row r="5" spans="1:96" ht="24" x14ac:dyDescent="0.15">
      <c r="A5" s="92" t="s">
        <v>155</v>
      </c>
      <c r="B5" s="4"/>
      <c r="C5" s="4"/>
      <c r="D5" s="4"/>
      <c r="E5" s="4"/>
      <c r="F5" s="4"/>
      <c r="G5" s="4"/>
      <c r="H5" s="4"/>
      <c r="I5" s="4"/>
      <c r="J5" s="4"/>
      <c r="K5" s="4"/>
      <c r="L5" s="4"/>
      <c r="M5" s="4"/>
      <c r="N5" s="4"/>
      <c r="O5" s="4"/>
      <c r="P5" s="4">
        <v>108</v>
      </c>
      <c r="Q5" s="4">
        <v>107.7</v>
      </c>
      <c r="R5" s="4">
        <v>107.8</v>
      </c>
      <c r="S5" s="4">
        <v>109.1</v>
      </c>
      <c r="T5" s="4">
        <v>109.2</v>
      </c>
      <c r="U5" s="4">
        <v>108.6</v>
      </c>
      <c r="V5" s="4">
        <v>107.6</v>
      </c>
      <c r="W5" s="9">
        <v>106.1</v>
      </c>
      <c r="X5" s="9">
        <v>104.6</v>
      </c>
      <c r="Y5" s="9">
        <v>103.5</v>
      </c>
      <c r="Z5" s="9">
        <v>102.9</v>
      </c>
      <c r="AA5" s="9">
        <v>102.1</v>
      </c>
      <c r="AB5" s="9">
        <v>102.1</v>
      </c>
      <c r="AC5" s="9">
        <v>101.7</v>
      </c>
      <c r="AD5" s="9">
        <v>102.4</v>
      </c>
      <c r="AE5" s="9">
        <v>100.1</v>
      </c>
      <c r="AF5" s="9">
        <v>98.7</v>
      </c>
      <c r="AG5" s="9">
        <v>98.2</v>
      </c>
      <c r="AH5" s="9">
        <v>97.6</v>
      </c>
      <c r="AI5" s="9">
        <v>97.5</v>
      </c>
      <c r="AJ5" s="9">
        <v>99.4</v>
      </c>
      <c r="AK5" s="9">
        <v>100</v>
      </c>
      <c r="AL5" s="9">
        <v>99.7</v>
      </c>
      <c r="AM5" s="9">
        <v>100</v>
      </c>
      <c r="AN5" s="9">
        <v>100.8</v>
      </c>
      <c r="AO5" s="9">
        <v>101.3</v>
      </c>
      <c r="AQ5" s="92" t="s">
        <v>129</v>
      </c>
      <c r="AR5" s="8"/>
      <c r="AS5" s="8"/>
      <c r="AT5" s="8"/>
      <c r="AU5" s="8"/>
      <c r="AV5" s="8"/>
      <c r="BC5" s="92" t="s">
        <v>129</v>
      </c>
      <c r="BR5" s="92" t="s">
        <v>129</v>
      </c>
      <c r="BS5" s="195">
        <v>108</v>
      </c>
      <c r="BT5" s="195">
        <v>107.7</v>
      </c>
      <c r="BU5" s="195">
        <v>107.8</v>
      </c>
      <c r="BV5" s="195">
        <v>109.1</v>
      </c>
      <c r="BW5" s="195">
        <v>109.2</v>
      </c>
      <c r="BX5" s="195">
        <v>108.6</v>
      </c>
      <c r="BY5" s="195">
        <v>107.6</v>
      </c>
      <c r="BZ5" s="195">
        <v>106.1</v>
      </c>
      <c r="CA5" s="195">
        <v>104.6</v>
      </c>
      <c r="CB5" s="195">
        <v>103.5</v>
      </c>
      <c r="CC5" s="195">
        <v>102.9</v>
      </c>
      <c r="CD5" s="195">
        <v>102.1</v>
      </c>
      <c r="CE5" s="195">
        <v>102.1</v>
      </c>
      <c r="CF5" s="195">
        <v>101.7</v>
      </c>
      <c r="CG5" s="195">
        <v>102.4</v>
      </c>
      <c r="CH5" s="195">
        <v>100.1</v>
      </c>
      <c r="CI5" s="195">
        <v>98.7</v>
      </c>
      <c r="CJ5" s="195">
        <v>98.2</v>
      </c>
      <c r="CK5" s="195">
        <v>97.6</v>
      </c>
      <c r="CL5" s="195">
        <v>97.5</v>
      </c>
      <c r="CM5" s="195">
        <v>99.4</v>
      </c>
      <c r="CN5" s="195">
        <v>100</v>
      </c>
      <c r="CO5" s="195">
        <v>99.7</v>
      </c>
      <c r="CP5" s="195">
        <v>100</v>
      </c>
      <c r="CQ5" s="195">
        <v>100.8</v>
      </c>
      <c r="CR5" s="196">
        <v>101.3</v>
      </c>
    </row>
    <row r="6" spans="1:96" x14ac:dyDescent="0.15">
      <c r="A6" s="12" t="s">
        <v>130</v>
      </c>
      <c r="B6" s="187">
        <f>B2/0.988/0.94/0.944</f>
        <v>87.257877070829053</v>
      </c>
      <c r="C6" s="187">
        <f t="shared" ref="C6:Y6" si="1">C2/0.988/0.94/0.944</f>
        <v>91.478192693862624</v>
      </c>
      <c r="D6" s="187">
        <f t="shared" si="1"/>
        <v>93.987569550801481</v>
      </c>
      <c r="E6" s="187">
        <f t="shared" si="1"/>
        <v>96.268821238927742</v>
      </c>
      <c r="F6" s="187">
        <f t="shared" si="1"/>
        <v>98.892260680272926</v>
      </c>
      <c r="G6" s="187">
        <f t="shared" si="1"/>
        <v>100.71726203077391</v>
      </c>
      <c r="H6" s="187">
        <f t="shared" si="1"/>
        <v>101.51570012161811</v>
      </c>
      <c r="I6" s="187">
        <f t="shared" si="1"/>
        <v>102.08601304364967</v>
      </c>
      <c r="J6" s="187">
        <f t="shared" si="1"/>
        <v>102.88445113449386</v>
      </c>
      <c r="K6" s="187">
        <f t="shared" si="1"/>
        <v>105.1657028226201</v>
      </c>
      <c r="L6" s="187">
        <f t="shared" si="1"/>
        <v>108.01726743277793</v>
      </c>
      <c r="M6" s="187">
        <f t="shared" si="1"/>
        <v>110.98289462734202</v>
      </c>
      <c r="N6" s="187">
        <f t="shared" si="1"/>
        <v>112.69383339343672</v>
      </c>
      <c r="O6" s="187">
        <f t="shared" si="1"/>
        <v>113.83445923749984</v>
      </c>
      <c r="P6" s="187">
        <f t="shared" si="1"/>
        <v>114.40477215953142</v>
      </c>
      <c r="Q6" s="188">
        <f t="shared" si="1"/>
        <v>114.06258440631248</v>
      </c>
      <c r="R6" s="187">
        <f t="shared" si="1"/>
        <v>113.94852182190617</v>
      </c>
      <c r="S6" s="187">
        <f t="shared" si="1"/>
        <v>115.08914766596929</v>
      </c>
      <c r="T6" s="187">
        <f t="shared" si="1"/>
        <v>114.86102249715668</v>
      </c>
      <c r="U6" s="187">
        <f t="shared" si="1"/>
        <v>114.06258440631248</v>
      </c>
      <c r="V6" s="187">
        <f t="shared" si="1"/>
        <v>112.69383339343672</v>
      </c>
      <c r="W6" s="187">
        <f t="shared" si="1"/>
        <v>110.86883204293574</v>
      </c>
      <c r="X6" s="187">
        <f t="shared" si="1"/>
        <v>109.61414361446627</v>
      </c>
      <c r="Y6" s="187">
        <f t="shared" si="1"/>
        <v>107.78914226396527</v>
      </c>
      <c r="Z6" s="186"/>
      <c r="AA6" s="186"/>
      <c r="AB6" s="186"/>
      <c r="AC6" s="186"/>
      <c r="AD6" s="186"/>
      <c r="AE6" s="186"/>
      <c r="AF6" s="186"/>
      <c r="AG6" s="186"/>
      <c r="AH6" s="186"/>
      <c r="AI6" s="186"/>
      <c r="AJ6" s="186"/>
      <c r="AK6" s="186"/>
      <c r="AQ6" s="12" t="s">
        <v>130</v>
      </c>
      <c r="AR6" s="8">
        <f>AR3/0.94/0.944</f>
        <v>112.13036422646954</v>
      </c>
      <c r="AS6" s="8">
        <f t="shared" ref="AS6:BA6" si="2">AS3/0.94/0.944</f>
        <v>113.93346556076453</v>
      </c>
      <c r="AT6" s="8">
        <f t="shared" si="2"/>
        <v>114.27154706094485</v>
      </c>
      <c r="AU6" s="8">
        <f t="shared" si="2"/>
        <v>113.8207717273711</v>
      </c>
      <c r="AV6" s="185">
        <f t="shared" si="2"/>
        <v>112.69383339343672</v>
      </c>
      <c r="AW6" s="8">
        <f t="shared" si="2"/>
        <v>111.45420122610892</v>
      </c>
      <c r="AX6" s="8">
        <f t="shared" si="2"/>
        <v>109.8764875586008</v>
      </c>
      <c r="AY6" s="8">
        <f t="shared" si="2"/>
        <v>108.52416155787957</v>
      </c>
      <c r="AZ6" s="8">
        <f t="shared" si="2"/>
        <v>107.3972232239452</v>
      </c>
      <c r="BA6" s="185">
        <f t="shared" si="2"/>
        <v>105.93220338983052</v>
      </c>
      <c r="BC6" s="12" t="s">
        <v>130</v>
      </c>
      <c r="BD6" s="99">
        <f>BD4/0.944</f>
        <v>109.53389830508476</v>
      </c>
      <c r="BE6" s="99">
        <f t="shared" ref="BE6:BQ6" si="3">BE4/0.944</f>
        <v>108.05084745762713</v>
      </c>
      <c r="BF6" s="99">
        <f t="shared" si="3"/>
        <v>107.30932203389831</v>
      </c>
      <c r="BG6" s="99">
        <f t="shared" si="3"/>
        <v>106.67372881355934</v>
      </c>
      <c r="BH6" s="188">
        <f t="shared" si="3"/>
        <v>105.93220338983052</v>
      </c>
      <c r="BI6" s="99">
        <f t="shared" si="3"/>
        <v>105.61440677966102</v>
      </c>
      <c r="BJ6" s="99">
        <f t="shared" si="3"/>
        <v>104.66101694915254</v>
      </c>
      <c r="BK6" s="99">
        <f t="shared" si="3"/>
        <v>104.44915254237289</v>
      </c>
      <c r="BL6" s="99">
        <f t="shared" si="3"/>
        <v>101.05932203389831</v>
      </c>
      <c r="BM6" s="99">
        <f t="shared" si="3"/>
        <v>96.716101694915253</v>
      </c>
      <c r="BN6" s="188">
        <f t="shared" si="3"/>
        <v>94.385593220338976</v>
      </c>
      <c r="BO6" s="99">
        <f t="shared" si="3"/>
        <v>96.292372881355945</v>
      </c>
      <c r="BP6" s="99">
        <f t="shared" si="3"/>
        <v>95.444915254237287</v>
      </c>
      <c r="BQ6" s="99">
        <f t="shared" si="3"/>
        <v>96.292372881355945</v>
      </c>
      <c r="BR6" s="12" t="s">
        <v>130</v>
      </c>
      <c r="BS6" s="9">
        <f>BS5/1</f>
        <v>108</v>
      </c>
      <c r="BT6" s="9">
        <f t="shared" ref="BT6:CR6" si="4">BT5/1</f>
        <v>107.7</v>
      </c>
      <c r="BU6" s="9">
        <f t="shared" si="4"/>
        <v>107.8</v>
      </c>
      <c r="BV6" s="9">
        <f t="shared" si="4"/>
        <v>109.1</v>
      </c>
      <c r="BW6" s="9">
        <f t="shared" si="4"/>
        <v>109.2</v>
      </c>
      <c r="BX6" s="9">
        <f t="shared" si="4"/>
        <v>108.6</v>
      </c>
      <c r="BY6" s="9">
        <f t="shared" si="4"/>
        <v>107.6</v>
      </c>
      <c r="BZ6" s="9">
        <f t="shared" si="4"/>
        <v>106.1</v>
      </c>
      <c r="CA6" s="9">
        <f t="shared" si="4"/>
        <v>104.6</v>
      </c>
      <c r="CB6" s="9">
        <f t="shared" si="4"/>
        <v>103.5</v>
      </c>
      <c r="CC6" s="9">
        <f t="shared" si="4"/>
        <v>102.9</v>
      </c>
      <c r="CD6" s="9">
        <f t="shared" si="4"/>
        <v>102.1</v>
      </c>
      <c r="CE6" s="9">
        <f t="shared" si="4"/>
        <v>102.1</v>
      </c>
      <c r="CF6" s="9">
        <f t="shared" si="4"/>
        <v>101.7</v>
      </c>
      <c r="CG6" s="9">
        <f t="shared" si="4"/>
        <v>102.4</v>
      </c>
      <c r="CH6" s="9">
        <f t="shared" si="4"/>
        <v>100.1</v>
      </c>
      <c r="CI6" s="9">
        <f t="shared" si="4"/>
        <v>98.7</v>
      </c>
      <c r="CJ6" s="9">
        <f t="shared" si="4"/>
        <v>98.2</v>
      </c>
      <c r="CK6" s="9">
        <f t="shared" si="4"/>
        <v>97.6</v>
      </c>
      <c r="CL6" s="9">
        <f t="shared" si="4"/>
        <v>97.5</v>
      </c>
      <c r="CM6" s="9">
        <f t="shared" si="4"/>
        <v>99.4</v>
      </c>
      <c r="CN6" s="9">
        <f t="shared" si="4"/>
        <v>100</v>
      </c>
      <c r="CO6" s="9">
        <f t="shared" si="4"/>
        <v>99.7</v>
      </c>
      <c r="CP6" s="9">
        <f t="shared" si="4"/>
        <v>100</v>
      </c>
      <c r="CQ6" s="9">
        <f t="shared" si="4"/>
        <v>100.8</v>
      </c>
      <c r="CR6" s="9">
        <f t="shared" si="4"/>
        <v>101.3</v>
      </c>
    </row>
    <row r="7" spans="1:96" x14ac:dyDescent="0.15">
      <c r="B7" s="99"/>
      <c r="C7" s="99"/>
      <c r="D7" s="99"/>
      <c r="E7" s="99"/>
      <c r="F7" s="99"/>
      <c r="G7" s="99"/>
      <c r="H7" s="99"/>
      <c r="I7" s="99"/>
      <c r="J7" s="99"/>
      <c r="K7" s="99"/>
      <c r="L7" s="99"/>
      <c r="M7" s="99"/>
      <c r="N7" s="99"/>
      <c r="O7" s="99"/>
      <c r="P7" s="99"/>
      <c r="Q7" s="99"/>
      <c r="R7" s="99"/>
      <c r="S7" s="99"/>
      <c r="T7" s="99"/>
      <c r="U7" s="99"/>
      <c r="V7" s="99"/>
      <c r="W7" s="99"/>
      <c r="X7" s="99"/>
      <c r="Y7" s="99"/>
      <c r="Z7" s="99"/>
      <c r="AA7" s="99"/>
      <c r="AB7" s="99"/>
      <c r="AC7" s="99"/>
      <c r="AD7" s="99"/>
      <c r="AE7" s="99"/>
      <c r="AF7" s="99"/>
      <c r="AG7" s="99"/>
      <c r="AH7" s="99"/>
      <c r="AI7" s="99"/>
      <c r="AJ7" s="99"/>
      <c r="AQ7" s="12"/>
      <c r="AR7" s="8"/>
      <c r="AS7" s="8"/>
      <c r="AT7" s="8"/>
      <c r="AU7" s="8"/>
      <c r="AV7" s="8"/>
      <c r="AW7" s="8"/>
      <c r="AX7" s="8"/>
      <c r="AY7" s="8"/>
      <c r="AZ7" s="8"/>
      <c r="BA7" s="8"/>
      <c r="BC7" s="12"/>
      <c r="BR7" s="12"/>
    </row>
    <row r="8" spans="1:96" x14ac:dyDescent="0.15">
      <c r="A8" s="74" t="s">
        <v>93</v>
      </c>
      <c r="AQ8" s="74" t="s">
        <v>93</v>
      </c>
      <c r="BC8" s="74" t="s">
        <v>93</v>
      </c>
      <c r="BR8" s="74" t="s">
        <v>93</v>
      </c>
    </row>
    <row r="9" spans="1:96" s="159" customFormat="1" ht="13.5" x14ac:dyDescent="0.15">
      <c r="A9" s="156" t="s">
        <v>2</v>
      </c>
      <c r="B9" s="157">
        <v>11620.8</v>
      </c>
      <c r="C9" s="157">
        <v>13974</v>
      </c>
      <c r="D9" s="157">
        <v>16056.5</v>
      </c>
      <c r="E9" s="157">
        <v>17812.900000000001</v>
      </c>
      <c r="F9" s="157">
        <v>19003.5</v>
      </c>
      <c r="G9" s="157">
        <v>18833.3</v>
      </c>
      <c r="H9" s="157">
        <v>18269.7</v>
      </c>
      <c r="I9" s="157">
        <v>16365.2</v>
      </c>
      <c r="J9" s="157">
        <v>18899.400000000001</v>
      </c>
      <c r="K9" s="157">
        <v>22661.8</v>
      </c>
      <c r="L9" s="157">
        <v>34394.300000000003</v>
      </c>
      <c r="M9" s="157">
        <v>38903.599999999999</v>
      </c>
      <c r="N9" s="157">
        <v>33823.699999999997</v>
      </c>
      <c r="O9" s="157">
        <v>29014.3</v>
      </c>
      <c r="P9" s="157">
        <v>25205.4</v>
      </c>
      <c r="Q9" s="157">
        <v>21954.3</v>
      </c>
      <c r="R9" s="157">
        <v>17016.3</v>
      </c>
      <c r="S9" s="157">
        <v>15933.1</v>
      </c>
      <c r="T9" s="157">
        <v>14481.4</v>
      </c>
      <c r="U9" s="157">
        <v>11903.1</v>
      </c>
      <c r="V9" s="157">
        <v>11236.4</v>
      </c>
      <c r="W9" s="157">
        <v>7774.4</v>
      </c>
      <c r="X9" s="157">
        <v>5503.7</v>
      </c>
      <c r="Y9" s="157">
        <v>5295.1</v>
      </c>
      <c r="Z9" s="158"/>
      <c r="AA9" s="158"/>
      <c r="AB9" s="158"/>
      <c r="AC9" s="158"/>
      <c r="AD9" s="158"/>
      <c r="AE9" s="158"/>
      <c r="AF9" s="158"/>
      <c r="AG9" s="158"/>
      <c r="AH9" s="158"/>
      <c r="AI9" s="158"/>
      <c r="AJ9" s="158"/>
      <c r="AK9" s="158"/>
      <c r="AL9" s="158"/>
      <c r="AM9" s="158"/>
      <c r="AN9" s="158"/>
      <c r="AO9" s="158"/>
      <c r="AP9" s="158"/>
      <c r="AQ9" s="156" t="s">
        <v>2</v>
      </c>
      <c r="AR9" s="158">
        <v>18039.900000000001</v>
      </c>
      <c r="AS9" s="158">
        <v>17402.3</v>
      </c>
      <c r="AT9" s="158">
        <v>15401.7</v>
      </c>
      <c r="AU9" s="158">
        <v>13330.9</v>
      </c>
      <c r="AV9" s="158">
        <v>12261.5</v>
      </c>
      <c r="AW9" s="158">
        <v>8653.6</v>
      </c>
      <c r="AX9" s="158">
        <v>5747.2</v>
      </c>
      <c r="AY9" s="158">
        <v>4856.8</v>
      </c>
      <c r="AZ9" s="158">
        <v>4728</v>
      </c>
      <c r="BA9" s="158">
        <v>3491.4</v>
      </c>
      <c r="BC9" s="156" t="s">
        <v>2</v>
      </c>
      <c r="BD9" s="159">
        <v>8885</v>
      </c>
      <c r="BE9" s="159">
        <v>6090.3</v>
      </c>
      <c r="BF9" s="159">
        <v>5778.4</v>
      </c>
      <c r="BG9" s="159">
        <v>5522.2</v>
      </c>
      <c r="BH9" s="159">
        <v>5175</v>
      </c>
      <c r="BI9" s="159">
        <v>6600.3</v>
      </c>
      <c r="BJ9" s="159">
        <v>9154.6</v>
      </c>
      <c r="BK9" s="159">
        <v>9034.6</v>
      </c>
      <c r="BL9" s="159">
        <v>7718.5</v>
      </c>
      <c r="BM9" s="159">
        <v>7479.8</v>
      </c>
      <c r="BN9" s="159">
        <v>7693.9</v>
      </c>
      <c r="BO9" s="159">
        <v>7500</v>
      </c>
      <c r="BP9" s="159">
        <v>7058.8</v>
      </c>
      <c r="BQ9" s="159">
        <v>7790.9</v>
      </c>
      <c r="BR9" s="156" t="s">
        <v>2</v>
      </c>
      <c r="BS9" s="167">
        <v>26620.6</v>
      </c>
      <c r="BT9" s="167">
        <v>21726.9</v>
      </c>
      <c r="BU9" s="167">
        <v>17808.8</v>
      </c>
      <c r="BV9" s="167">
        <v>17510.599999999999</v>
      </c>
      <c r="BW9" s="167">
        <v>15737.3</v>
      </c>
      <c r="BX9" s="167">
        <v>13310.3</v>
      </c>
      <c r="BY9" s="167">
        <v>13212</v>
      </c>
      <c r="BZ9" s="167">
        <v>6993.5</v>
      </c>
      <c r="CA9" s="167">
        <v>5315.9</v>
      </c>
      <c r="CB9" s="167">
        <v>5612.8</v>
      </c>
      <c r="CC9" s="167">
        <v>5243.9</v>
      </c>
      <c r="CD9" s="167">
        <v>5135.8999999999996</v>
      </c>
      <c r="CE9" s="167">
        <v>7842.9</v>
      </c>
      <c r="CF9" s="167">
        <v>10499.6</v>
      </c>
      <c r="CG9" s="167">
        <v>9792.2999999999993</v>
      </c>
      <c r="CH9" s="167">
        <v>7969.4</v>
      </c>
      <c r="CI9" s="167">
        <v>7446.1</v>
      </c>
      <c r="CJ9" s="167">
        <v>7581</v>
      </c>
      <c r="CK9" s="167">
        <v>4139.3999999999996</v>
      </c>
      <c r="CL9" s="167">
        <v>3569.2</v>
      </c>
      <c r="CM9" s="167">
        <v>2880.3</v>
      </c>
      <c r="CN9" s="189">
        <v>4385</v>
      </c>
      <c r="CO9" s="159">
        <v>4611.3</v>
      </c>
      <c r="CP9" s="159">
        <v>4895.8999999999996</v>
      </c>
      <c r="CQ9" s="159">
        <v>5214.8999999999996</v>
      </c>
      <c r="CR9" s="159">
        <v>5595.6</v>
      </c>
    </row>
    <row r="10" spans="1:96" s="159" customFormat="1" ht="13.5" x14ac:dyDescent="0.15">
      <c r="A10" s="160" t="s">
        <v>94</v>
      </c>
      <c r="B10" s="157">
        <v>1663</v>
      </c>
      <c r="C10" s="157">
        <v>1760.7</v>
      </c>
      <c r="D10" s="157">
        <v>1599.9</v>
      </c>
      <c r="E10" s="157">
        <v>1601</v>
      </c>
      <c r="F10" s="157">
        <v>1599.6</v>
      </c>
      <c r="G10" s="157">
        <v>1661.2</v>
      </c>
      <c r="H10" s="157">
        <v>1727.5</v>
      </c>
      <c r="I10" s="157">
        <v>1845.8</v>
      </c>
      <c r="J10" s="157">
        <v>1711.1</v>
      </c>
      <c r="K10" s="157">
        <v>2665.5</v>
      </c>
      <c r="L10" s="157">
        <v>2345.4</v>
      </c>
      <c r="M10" s="157">
        <v>2369.4</v>
      </c>
      <c r="N10" s="157">
        <v>2350.3000000000002</v>
      </c>
      <c r="O10" s="157">
        <v>2415.3000000000002</v>
      </c>
      <c r="P10" s="157">
        <v>2223.8000000000002</v>
      </c>
      <c r="Q10" s="157">
        <v>2487.6999999999998</v>
      </c>
      <c r="R10" s="157">
        <v>2337.1999999999998</v>
      </c>
      <c r="S10" s="157">
        <v>2166.6</v>
      </c>
      <c r="T10" s="157">
        <v>2206.3000000000002</v>
      </c>
      <c r="U10" s="157">
        <v>2508.6999999999998</v>
      </c>
      <c r="V10" s="157">
        <v>2339.5</v>
      </c>
      <c r="W10" s="157">
        <v>2569</v>
      </c>
      <c r="X10" s="157">
        <v>3022.8</v>
      </c>
      <c r="Y10" s="157">
        <v>3009.4</v>
      </c>
      <c r="Z10" s="158"/>
      <c r="AA10" s="158"/>
      <c r="AB10" s="158"/>
      <c r="AC10" s="158"/>
      <c r="AD10" s="158"/>
      <c r="AE10" s="158"/>
      <c r="AF10" s="158"/>
      <c r="AG10" s="158"/>
      <c r="AH10" s="158"/>
      <c r="AI10" s="158"/>
      <c r="AJ10" s="158"/>
      <c r="AK10" s="158"/>
      <c r="AL10" s="158"/>
      <c r="AM10" s="158"/>
      <c r="AN10" s="158"/>
      <c r="AO10" s="158"/>
      <c r="AP10" s="158"/>
      <c r="AQ10" s="160" t="s">
        <v>94</v>
      </c>
      <c r="AR10" s="158">
        <v>2508</v>
      </c>
      <c r="AS10" s="158">
        <v>2300.6999999999998</v>
      </c>
      <c r="AT10" s="158">
        <v>2245.8000000000002</v>
      </c>
      <c r="AU10" s="158">
        <v>2529</v>
      </c>
      <c r="AV10" s="158">
        <v>2389.6</v>
      </c>
      <c r="AW10" s="158">
        <v>2499.6</v>
      </c>
      <c r="AX10" s="158">
        <v>3059.7</v>
      </c>
      <c r="AY10" s="158">
        <v>2945.9</v>
      </c>
      <c r="AZ10" s="158">
        <v>4338.7</v>
      </c>
      <c r="BA10" s="158">
        <v>6331.6</v>
      </c>
      <c r="BC10" s="160" t="s">
        <v>94</v>
      </c>
      <c r="BD10" s="159">
        <v>2936.1</v>
      </c>
      <c r="BE10" s="159">
        <v>3656.8</v>
      </c>
      <c r="BF10" s="159">
        <v>3332.9</v>
      </c>
      <c r="BG10" s="159">
        <v>4329.3999999999996</v>
      </c>
      <c r="BH10" s="159">
        <v>5978.9</v>
      </c>
      <c r="BI10" s="159">
        <v>7194.5</v>
      </c>
      <c r="BJ10" s="159">
        <v>7216.1</v>
      </c>
      <c r="BK10" s="159">
        <v>6260.9</v>
      </c>
      <c r="BL10" s="159">
        <v>4619.8999999999996</v>
      </c>
      <c r="BM10" s="159">
        <v>4456.8</v>
      </c>
      <c r="BN10" s="159">
        <v>4761.2</v>
      </c>
      <c r="BO10" s="159">
        <v>5258.6</v>
      </c>
      <c r="BP10" s="159">
        <v>5431.9</v>
      </c>
      <c r="BQ10" s="159">
        <v>5610.8</v>
      </c>
      <c r="BR10" s="160" t="s">
        <v>94</v>
      </c>
      <c r="BS10" s="167">
        <v>1390.4</v>
      </c>
      <c r="BT10" s="167">
        <v>1639</v>
      </c>
      <c r="BU10" s="167">
        <v>1305.4000000000001</v>
      </c>
      <c r="BV10" s="167">
        <v>1267.2</v>
      </c>
      <c r="BW10" s="167">
        <v>1471.8</v>
      </c>
      <c r="BX10" s="167">
        <v>1756.9</v>
      </c>
      <c r="BY10" s="167">
        <v>1708.9</v>
      </c>
      <c r="BZ10" s="167">
        <v>1653.2</v>
      </c>
      <c r="CA10" s="167">
        <v>1873.7</v>
      </c>
      <c r="CB10" s="167">
        <v>1868.6</v>
      </c>
      <c r="CC10" s="167">
        <v>2278.6</v>
      </c>
      <c r="CD10" s="167">
        <v>3625.9</v>
      </c>
      <c r="CE10" s="167">
        <v>4445.2</v>
      </c>
      <c r="CF10" s="167">
        <v>3846.3</v>
      </c>
      <c r="CG10" s="167">
        <v>3141</v>
      </c>
      <c r="CH10" s="167">
        <v>3403.2</v>
      </c>
      <c r="CI10" s="167">
        <v>3148.2</v>
      </c>
      <c r="CJ10" s="167">
        <v>3693.1</v>
      </c>
      <c r="CK10" s="167">
        <v>6886</v>
      </c>
      <c r="CL10" s="167">
        <v>7424.4</v>
      </c>
      <c r="CM10" s="167">
        <v>8821.2999999999993</v>
      </c>
      <c r="CN10" s="189">
        <v>9089</v>
      </c>
      <c r="CO10" s="159">
        <v>8304.2999999999993</v>
      </c>
      <c r="CP10" s="159">
        <v>8551.4</v>
      </c>
      <c r="CQ10" s="159">
        <v>8517.1</v>
      </c>
      <c r="CR10" s="159">
        <v>7571.2</v>
      </c>
    </row>
    <row r="11" spans="1:96" s="159" customFormat="1" x14ac:dyDescent="0.15">
      <c r="A11" s="156" t="s">
        <v>95</v>
      </c>
      <c r="B11" s="157">
        <v>129720.3</v>
      </c>
      <c r="C11" s="157">
        <v>140199.70000000001</v>
      </c>
      <c r="D11" s="157">
        <v>148152.29999999999</v>
      </c>
      <c r="E11" s="157">
        <v>155798.6</v>
      </c>
      <c r="F11" s="157">
        <v>164364.79999999999</v>
      </c>
      <c r="G11" s="157">
        <v>171794.5</v>
      </c>
      <c r="H11" s="157">
        <v>179096.8</v>
      </c>
      <c r="I11" s="157">
        <v>185286.8</v>
      </c>
      <c r="J11" s="157">
        <v>196102.39999999999</v>
      </c>
      <c r="K11" s="157">
        <v>210267.3</v>
      </c>
      <c r="L11" s="157">
        <v>227350.5</v>
      </c>
      <c r="M11" s="157">
        <v>245653.4</v>
      </c>
      <c r="N11" s="157">
        <v>253686.39999999999</v>
      </c>
      <c r="O11" s="157">
        <v>259212.9</v>
      </c>
      <c r="P11" s="157">
        <v>264356.3</v>
      </c>
      <c r="Q11" s="157">
        <v>268977.40000000002</v>
      </c>
      <c r="R11" s="157">
        <v>273388.2</v>
      </c>
      <c r="S11" s="157">
        <v>280504.8</v>
      </c>
      <c r="T11" s="157">
        <v>277709</v>
      </c>
      <c r="U11" s="157">
        <v>273121.09999999998</v>
      </c>
      <c r="V11" s="157">
        <v>275047.8</v>
      </c>
      <c r="W11" s="157">
        <v>273367.90000000002</v>
      </c>
      <c r="X11" s="157">
        <v>266782.7</v>
      </c>
      <c r="Y11" s="157">
        <v>265564.59999999998</v>
      </c>
      <c r="Z11" s="158"/>
      <c r="AA11" s="158"/>
      <c r="AB11" s="158"/>
      <c r="AC11" s="158"/>
      <c r="AD11" s="158"/>
      <c r="AE11" s="158"/>
      <c r="AF11" s="158"/>
      <c r="AG11" s="158"/>
      <c r="AH11" s="158"/>
      <c r="AI11" s="158"/>
      <c r="AJ11" s="158"/>
      <c r="AK11" s="158"/>
      <c r="AL11" s="158"/>
      <c r="AM11" s="158"/>
      <c r="AN11" s="158"/>
      <c r="AO11" s="158"/>
      <c r="AP11" s="158"/>
      <c r="AQ11" s="156" t="s">
        <v>95</v>
      </c>
      <c r="AR11" s="158">
        <v>272736</v>
      </c>
      <c r="AS11" s="158">
        <v>278943.7</v>
      </c>
      <c r="AT11" s="158">
        <v>275264.90000000002</v>
      </c>
      <c r="AU11" s="158">
        <v>269764.8</v>
      </c>
      <c r="AV11" s="158">
        <v>271075.3</v>
      </c>
      <c r="AW11" s="158">
        <v>269127.59999999998</v>
      </c>
      <c r="AX11" s="158">
        <v>262536.09999999998</v>
      </c>
      <c r="AY11" s="158">
        <v>258676.8</v>
      </c>
      <c r="AZ11" s="158">
        <v>256465.5</v>
      </c>
      <c r="BA11" s="158">
        <v>258793.2</v>
      </c>
      <c r="BC11" s="156" t="s">
        <v>95</v>
      </c>
      <c r="BD11" s="159">
        <v>267015.09999999998</v>
      </c>
      <c r="BE11" s="159">
        <v>259670.7</v>
      </c>
      <c r="BF11" s="159">
        <v>254838.2</v>
      </c>
      <c r="BG11" s="159">
        <v>252538.8</v>
      </c>
      <c r="BH11" s="159">
        <v>253982.8</v>
      </c>
      <c r="BI11" s="159">
        <v>255672.3</v>
      </c>
      <c r="BJ11" s="159">
        <v>254851.8</v>
      </c>
      <c r="BK11" s="159">
        <v>255722.8</v>
      </c>
      <c r="BL11" s="159">
        <v>243309.5</v>
      </c>
      <c r="BM11" s="159">
        <v>243920.7</v>
      </c>
      <c r="BN11" s="159">
        <v>245200.6</v>
      </c>
      <c r="BO11" s="159">
        <v>245946.3</v>
      </c>
      <c r="BP11" s="159">
        <v>247552.1</v>
      </c>
      <c r="BQ11" s="159">
        <v>251538.3</v>
      </c>
      <c r="BR11" s="156" t="s">
        <v>95</v>
      </c>
      <c r="BS11" s="159">
        <v>262822.59999999998</v>
      </c>
      <c r="BT11" s="159">
        <v>267095.2</v>
      </c>
      <c r="BU11" s="159">
        <v>272962.40000000002</v>
      </c>
      <c r="BV11" s="159">
        <v>279054.2</v>
      </c>
      <c r="BW11" s="159">
        <v>273370.2</v>
      </c>
      <c r="BX11" s="159">
        <v>269177</v>
      </c>
      <c r="BY11" s="159">
        <v>270736.40000000002</v>
      </c>
      <c r="BZ11" s="159">
        <v>264606.8</v>
      </c>
      <c r="CA11" s="159">
        <v>256723.4</v>
      </c>
      <c r="CB11" s="159">
        <v>253616.6</v>
      </c>
      <c r="CC11" s="159">
        <v>256437</v>
      </c>
      <c r="CD11" s="159">
        <v>261644.3</v>
      </c>
      <c r="CE11" s="159">
        <v>265771.5</v>
      </c>
      <c r="CF11" s="159">
        <v>267280.09999999998</v>
      </c>
      <c r="CG11" s="159">
        <v>265523.7</v>
      </c>
      <c r="CH11" s="159">
        <v>252674.2</v>
      </c>
      <c r="CI11" s="159">
        <v>251154.8</v>
      </c>
      <c r="CJ11" s="159">
        <v>251977</v>
      </c>
      <c r="CK11" s="159">
        <v>251431</v>
      </c>
      <c r="CL11" s="159">
        <v>253705.1</v>
      </c>
      <c r="CM11" s="159">
        <v>258435.20000000001</v>
      </c>
      <c r="CN11" s="159">
        <v>262003.5</v>
      </c>
      <c r="CO11" s="159">
        <v>268251.3</v>
      </c>
      <c r="CP11" s="159">
        <v>273710.40000000002</v>
      </c>
      <c r="CQ11" s="159">
        <v>282460.7</v>
      </c>
      <c r="CR11" s="159">
        <v>287971.3</v>
      </c>
    </row>
    <row r="13" spans="1:96" x14ac:dyDescent="0.15">
      <c r="A13" s="100" t="s">
        <v>131</v>
      </c>
      <c r="AQ13" s="100" t="s">
        <v>131</v>
      </c>
      <c r="BC13" s="100" t="s">
        <v>131</v>
      </c>
      <c r="BR13" s="100" t="s">
        <v>131</v>
      </c>
    </row>
    <row r="14" spans="1:96" x14ac:dyDescent="0.15">
      <c r="A14" s="12" t="s">
        <v>2</v>
      </c>
      <c r="B14" s="19">
        <f t="shared" ref="B14:Y14" si="5">B9/B6*100</f>
        <v>13317.766131952936</v>
      </c>
      <c r="C14" s="19">
        <f t="shared" si="5"/>
        <v>15275.771840798001</v>
      </c>
      <c r="D14" s="19">
        <f t="shared" si="5"/>
        <v>17083.642099417473</v>
      </c>
      <c r="E14" s="19">
        <f t="shared" si="5"/>
        <v>18503.29085861611</v>
      </c>
      <c r="F14" s="19">
        <f t="shared" si="5"/>
        <v>19216.36725591695</v>
      </c>
      <c r="G14" s="19">
        <f t="shared" si="5"/>
        <v>18699.17789687882</v>
      </c>
      <c r="H14" s="19">
        <f t="shared" si="5"/>
        <v>17996.920651793254</v>
      </c>
      <c r="I14" s="19">
        <f t="shared" si="5"/>
        <v>16030.795514565361</v>
      </c>
      <c r="J14" s="19">
        <f t="shared" si="5"/>
        <v>18369.539606421284</v>
      </c>
      <c r="K14" s="19">
        <f t="shared" si="5"/>
        <v>21548.66024926681</v>
      </c>
      <c r="L14" s="19">
        <f t="shared" si="5"/>
        <v>31841.483141947196</v>
      </c>
      <c r="M14" s="19">
        <f t="shared" si="5"/>
        <v>35053.690148045222</v>
      </c>
      <c r="N14" s="19">
        <f t="shared" si="5"/>
        <v>30013.798431999992</v>
      </c>
      <c r="O14" s="19">
        <f t="shared" si="5"/>
        <v>25488.15200102605</v>
      </c>
      <c r="P14" s="19">
        <f t="shared" si="5"/>
        <v>22031.773259294114</v>
      </c>
      <c r="Q14" s="19">
        <f t="shared" si="5"/>
        <v>19247.591236223998</v>
      </c>
      <c r="R14" s="19">
        <f t="shared" si="5"/>
        <v>14933.322282666662</v>
      </c>
      <c r="S14" s="19">
        <f t="shared" si="5"/>
        <v>13844.13762993855</v>
      </c>
      <c r="T14" s="19">
        <f t="shared" si="5"/>
        <v>12607.75821524528</v>
      </c>
      <c r="U14" s="19">
        <f t="shared" si="5"/>
        <v>10435.586798207998</v>
      </c>
      <c r="V14" s="19">
        <f t="shared" si="5"/>
        <v>9970.7319039999984</v>
      </c>
      <c r="W14" s="19">
        <f t="shared" si="5"/>
        <v>7012.2502932016441</v>
      </c>
      <c r="X14" s="19">
        <f t="shared" si="5"/>
        <v>5020.9761427845988</v>
      </c>
      <c r="Y14" s="19">
        <f t="shared" si="5"/>
        <v>4912.4613934052913</v>
      </c>
      <c r="AQ14" s="12" t="s">
        <v>2</v>
      </c>
      <c r="AR14" s="19">
        <f t="shared" ref="AR14:BA14" si="6">AR9/AR6*100</f>
        <v>16088.327300502513</v>
      </c>
      <c r="AS14" s="19">
        <f t="shared" si="6"/>
        <v>15274.089938674579</v>
      </c>
      <c r="AT14" s="19">
        <f t="shared" si="6"/>
        <v>13478.158295857986</v>
      </c>
      <c r="AU14" s="19">
        <f t="shared" si="6"/>
        <v>11712.185568316829</v>
      </c>
      <c r="AV14" s="19">
        <f t="shared" si="6"/>
        <v>10880.36464</v>
      </c>
      <c r="AW14" s="19">
        <f t="shared" si="6"/>
        <v>7764.2654155712835</v>
      </c>
      <c r="AX14" s="19">
        <f t="shared" si="6"/>
        <v>5230.6004020512819</v>
      </c>
      <c r="AY14" s="19">
        <f t="shared" si="6"/>
        <v>4475.3167684319824</v>
      </c>
      <c r="AZ14" s="19">
        <f t="shared" si="6"/>
        <v>4402.3484575026223</v>
      </c>
      <c r="BA14" s="19">
        <f t="shared" si="6"/>
        <v>3295.8815999999997</v>
      </c>
      <c r="BC14" s="12" t="s">
        <v>2</v>
      </c>
      <c r="BD14" s="19">
        <f>BD9/BD6*100</f>
        <v>8111.6441005802699</v>
      </c>
      <c r="BE14" s="19">
        <f t="shared" ref="BE14:BM14" si="7">BE9/BE6*100</f>
        <v>5636.5129411764701</v>
      </c>
      <c r="BF14" s="19">
        <f t="shared" si="7"/>
        <v>5384.8071076011838</v>
      </c>
      <c r="BG14" s="19">
        <f t="shared" si="7"/>
        <v>5176.7197616683216</v>
      </c>
      <c r="BH14" s="19">
        <f t="shared" si="7"/>
        <v>4885.2</v>
      </c>
      <c r="BI14" s="19">
        <f t="shared" si="7"/>
        <v>6249.4314944834496</v>
      </c>
      <c r="BJ14" s="19">
        <f t="shared" si="7"/>
        <v>8746.9052631578943</v>
      </c>
      <c r="BK14" s="19">
        <f t="shared" si="7"/>
        <v>8649.7590263691673</v>
      </c>
      <c r="BL14" s="19">
        <f t="shared" si="7"/>
        <v>7637.5932914046116</v>
      </c>
      <c r="BM14" s="19">
        <f t="shared" si="7"/>
        <v>7733.7691128148963</v>
      </c>
      <c r="BN14" s="19">
        <f>BN9/BN6*100</f>
        <v>8151.5618406285075</v>
      </c>
      <c r="BO14" s="19">
        <f>BO9/BO6*100</f>
        <v>7788.7788778877875</v>
      </c>
      <c r="BP14" s="19">
        <f>BP9/BP6*100</f>
        <v>7395.6794672586011</v>
      </c>
      <c r="BQ14" s="19">
        <f>BQ9/BQ6*100</f>
        <v>8090.8796479647945</v>
      </c>
      <c r="BR14" s="12" t="s">
        <v>2</v>
      </c>
      <c r="BS14" s="19">
        <f t="shared" ref="BS14:CN14" si="8">BS9/BS6*100</f>
        <v>24648.703703703704</v>
      </c>
      <c r="BT14" s="19">
        <f t="shared" si="8"/>
        <v>20173.537604456826</v>
      </c>
      <c r="BU14" s="19">
        <f t="shared" si="8"/>
        <v>16520.222634508347</v>
      </c>
      <c r="BV14" s="19">
        <f t="shared" si="8"/>
        <v>16050.045829514207</v>
      </c>
      <c r="BW14" s="19">
        <f t="shared" si="8"/>
        <v>14411.446886446885</v>
      </c>
      <c r="BX14" s="19">
        <f t="shared" si="8"/>
        <v>12256.261510128914</v>
      </c>
      <c r="BY14" s="19">
        <f t="shared" si="8"/>
        <v>12278.810408921932</v>
      </c>
      <c r="BZ14" s="19">
        <f t="shared" si="8"/>
        <v>6591.4231856738925</v>
      </c>
      <c r="CA14" s="19">
        <f t="shared" si="8"/>
        <v>5082.1223709369024</v>
      </c>
      <c r="CB14" s="19">
        <f t="shared" si="8"/>
        <v>5422.9951690821263</v>
      </c>
      <c r="CC14" s="19">
        <f t="shared" si="8"/>
        <v>5096.1127308066079</v>
      </c>
      <c r="CD14" s="19">
        <f t="shared" si="8"/>
        <v>5030.2644466209604</v>
      </c>
      <c r="CE14" s="19">
        <f t="shared" si="8"/>
        <v>7681.5866797257595</v>
      </c>
      <c r="CF14" s="19">
        <f t="shared" si="8"/>
        <v>10324.090462143558</v>
      </c>
      <c r="CG14" s="19">
        <f t="shared" si="8"/>
        <v>9562.7929687499982</v>
      </c>
      <c r="CH14" s="19">
        <f t="shared" si="8"/>
        <v>7961.438561438561</v>
      </c>
      <c r="CI14" s="19">
        <f t="shared" si="8"/>
        <v>7544.1742654508616</v>
      </c>
      <c r="CJ14" s="19">
        <f t="shared" si="8"/>
        <v>7719.9592668024434</v>
      </c>
      <c r="CK14" s="19">
        <f t="shared" si="8"/>
        <v>4241.188524590164</v>
      </c>
      <c r="CL14" s="19">
        <f t="shared" si="8"/>
        <v>3660.7179487179487</v>
      </c>
      <c r="CM14" s="19">
        <f t="shared" si="8"/>
        <v>2897.6861167002012</v>
      </c>
      <c r="CN14" s="19">
        <f t="shared" si="8"/>
        <v>4385</v>
      </c>
      <c r="CO14" s="19">
        <f t="shared" ref="CO14:CP14" si="9">CO9/CO6*100</f>
        <v>4625.1755265797392</v>
      </c>
      <c r="CP14" s="19">
        <f t="shared" si="9"/>
        <v>4895.8999999999996</v>
      </c>
      <c r="CQ14" s="19">
        <f t="shared" ref="CQ14:CR14" si="10">CQ9/CQ6*100</f>
        <v>5173.5119047619046</v>
      </c>
      <c r="CR14" s="19">
        <f t="shared" si="10"/>
        <v>5523.7907206317868</v>
      </c>
    </row>
    <row r="15" spans="1:96" x14ac:dyDescent="0.15">
      <c r="A15" s="92" t="s">
        <v>94</v>
      </c>
      <c r="B15" s="19">
        <f t="shared" ref="B15:Y15" si="11">B10/B6*100</f>
        <v>1905.8451292026139</v>
      </c>
      <c r="C15" s="19">
        <f t="shared" si="11"/>
        <v>1924.7210161795504</v>
      </c>
      <c r="D15" s="19">
        <f t="shared" si="11"/>
        <v>1702.2463796504851</v>
      </c>
      <c r="E15" s="19">
        <f t="shared" si="11"/>
        <v>1663.0514214218006</v>
      </c>
      <c r="F15" s="19">
        <f t="shared" si="11"/>
        <v>1617.517881577854</v>
      </c>
      <c r="G15" s="19">
        <f t="shared" si="11"/>
        <v>1649.3696974133634</v>
      </c>
      <c r="H15" s="19">
        <f t="shared" si="11"/>
        <v>1701.7072215730334</v>
      </c>
      <c r="I15" s="19">
        <f t="shared" si="11"/>
        <v>1808.0831496581002</v>
      </c>
      <c r="J15" s="19">
        <f t="shared" si="11"/>
        <v>1663.1278887450108</v>
      </c>
      <c r="K15" s="19">
        <f t="shared" si="11"/>
        <v>2534.5715651193054</v>
      </c>
      <c r="L15" s="19">
        <f t="shared" si="11"/>
        <v>2171.3195082069687</v>
      </c>
      <c r="M15" s="19">
        <f t="shared" si="11"/>
        <v>2134.9235915642348</v>
      </c>
      <c r="N15" s="19">
        <f t="shared" si="11"/>
        <v>2085.5622079999998</v>
      </c>
      <c r="O15" s="19">
        <f t="shared" si="11"/>
        <v>2121.7652512064128</v>
      </c>
      <c r="P15" s="19">
        <f t="shared" si="11"/>
        <v>1943.8000338823529</v>
      </c>
      <c r="Q15" s="19">
        <f t="shared" si="11"/>
        <v>2180.9956463359995</v>
      </c>
      <c r="R15" s="19">
        <f t="shared" si="11"/>
        <v>2051.1016401361358</v>
      </c>
      <c r="S15" s="19">
        <f t="shared" si="11"/>
        <v>1882.5406599484634</v>
      </c>
      <c r="T15" s="19">
        <f t="shared" si="11"/>
        <v>1920.8430780377355</v>
      </c>
      <c r="U15" s="19">
        <f t="shared" si="11"/>
        <v>2199.4065916159993</v>
      </c>
      <c r="V15" s="19">
        <f t="shared" si="11"/>
        <v>2075.9787199999996</v>
      </c>
      <c r="W15" s="19">
        <f t="shared" si="11"/>
        <v>2317.1525781069954</v>
      </c>
      <c r="X15" s="19">
        <f t="shared" si="11"/>
        <v>2757.6733260187307</v>
      </c>
      <c r="Y15" s="19">
        <f t="shared" si="11"/>
        <v>2791.932412478307</v>
      </c>
      <c r="AQ15" s="92" t="s">
        <v>94</v>
      </c>
      <c r="AR15" s="19">
        <f t="shared" ref="AR15:BA15" si="12">AR10/AR6*100</f>
        <v>2236.6822914572863</v>
      </c>
      <c r="AS15" s="19">
        <f t="shared" si="12"/>
        <v>2019.3364510385752</v>
      </c>
      <c r="AT15" s="19">
        <f t="shared" si="12"/>
        <v>1965.3186272189346</v>
      </c>
      <c r="AU15" s="19">
        <f t="shared" si="12"/>
        <v>2221.9142970297025</v>
      </c>
      <c r="AV15" s="19">
        <f t="shared" si="12"/>
        <v>2120.4354559999997</v>
      </c>
      <c r="AW15" s="19">
        <f t="shared" si="12"/>
        <v>2242.7149201213342</v>
      </c>
      <c r="AX15" s="19">
        <f t="shared" si="12"/>
        <v>2784.6721969230766</v>
      </c>
      <c r="AY15" s="19">
        <f t="shared" si="12"/>
        <v>2714.5107206645898</v>
      </c>
      <c r="AZ15" s="19">
        <f t="shared" si="12"/>
        <v>4039.8623630640072</v>
      </c>
      <c r="BA15" s="19">
        <f t="shared" si="12"/>
        <v>5977.0303999999996</v>
      </c>
      <c r="BC15" s="92" t="s">
        <v>94</v>
      </c>
      <c r="BD15" s="19">
        <f>BD10/BD6*100</f>
        <v>2680.5400386847191</v>
      </c>
      <c r="BE15" s="19">
        <f t="shared" ref="BE15:BM15" si="13">BE10/BE6*100</f>
        <v>3384.332549019608</v>
      </c>
      <c r="BF15" s="19">
        <f t="shared" si="13"/>
        <v>3105.8811451135243</v>
      </c>
      <c r="BG15" s="19">
        <f t="shared" si="13"/>
        <v>4058.5437934458782</v>
      </c>
      <c r="BH15" s="19">
        <f t="shared" si="13"/>
        <v>5644.0815999999995</v>
      </c>
      <c r="BI15" s="19">
        <f t="shared" si="13"/>
        <v>6812.0441323971918</v>
      </c>
      <c r="BJ15" s="19">
        <f t="shared" si="13"/>
        <v>6894.735222672065</v>
      </c>
      <c r="BK15" s="19">
        <f t="shared" si="13"/>
        <v>5994.2085192697759</v>
      </c>
      <c r="BL15" s="19">
        <f t="shared" si="13"/>
        <v>4571.4733752620541</v>
      </c>
      <c r="BM15" s="19">
        <f t="shared" si="13"/>
        <v>4608.1261774370214</v>
      </c>
      <c r="BN15" s="19">
        <f>BN10/BN6*100</f>
        <v>5044.413916947251</v>
      </c>
      <c r="BO15" s="19">
        <f>BO10/BO6*100</f>
        <v>5461.0763476347629</v>
      </c>
      <c r="BP15" s="19">
        <f>BP10/BP6*100</f>
        <v>5691.136071032186</v>
      </c>
      <c r="BQ15" s="19">
        <f>BQ10/BQ6*100</f>
        <v>5826.8374037403728</v>
      </c>
      <c r="BR15" s="92" t="s">
        <v>94</v>
      </c>
      <c r="BS15" s="19">
        <f t="shared" ref="BS15:CN15" si="14">BS10/BS6*100</f>
        <v>1287.4074074074076</v>
      </c>
      <c r="BT15" s="19">
        <f t="shared" si="14"/>
        <v>1521.8198700092851</v>
      </c>
      <c r="BU15" s="19">
        <f t="shared" si="14"/>
        <v>1210.9461966604824</v>
      </c>
      <c r="BV15" s="19">
        <f t="shared" si="14"/>
        <v>1161.5032080659946</v>
      </c>
      <c r="BW15" s="19">
        <f t="shared" si="14"/>
        <v>1347.8021978021977</v>
      </c>
      <c r="BX15" s="19">
        <f t="shared" si="14"/>
        <v>1617.7716390423573</v>
      </c>
      <c r="BY15" s="19">
        <f t="shared" si="14"/>
        <v>1588.197026022305</v>
      </c>
      <c r="BZ15" s="19">
        <f t="shared" si="14"/>
        <v>1558.1526861451462</v>
      </c>
      <c r="CA15" s="19">
        <f t="shared" si="14"/>
        <v>1791.3001912045888</v>
      </c>
      <c r="CB15" s="19">
        <f t="shared" si="14"/>
        <v>1805.4106280193234</v>
      </c>
      <c r="CC15" s="19">
        <f t="shared" si="14"/>
        <v>2214.3828960155488</v>
      </c>
      <c r="CD15" s="19">
        <f t="shared" si="14"/>
        <v>3551.3222331047991</v>
      </c>
      <c r="CE15" s="19">
        <f t="shared" si="14"/>
        <v>4353.7708129285011</v>
      </c>
      <c r="CF15" s="19">
        <f t="shared" si="14"/>
        <v>3782.0058997050146</v>
      </c>
      <c r="CG15" s="19">
        <f t="shared" si="14"/>
        <v>3067.3828125</v>
      </c>
      <c r="CH15" s="19">
        <f t="shared" si="14"/>
        <v>3399.8001998001996</v>
      </c>
      <c r="CI15" s="19">
        <f t="shared" si="14"/>
        <v>3189.6656534954404</v>
      </c>
      <c r="CJ15" s="19">
        <f t="shared" si="14"/>
        <v>3760.7942973523423</v>
      </c>
      <c r="CK15" s="19">
        <f t="shared" si="14"/>
        <v>7055.3278688524597</v>
      </c>
      <c r="CL15" s="19">
        <f t="shared" si="14"/>
        <v>7614.7692307692314</v>
      </c>
      <c r="CM15" s="19">
        <f t="shared" si="14"/>
        <v>8874.5472837022116</v>
      </c>
      <c r="CN15" s="19">
        <f t="shared" si="14"/>
        <v>9089</v>
      </c>
      <c r="CO15" s="19">
        <f t="shared" ref="CO15:CP15" si="15">CO10/CO6*100</f>
        <v>8329.2878635907709</v>
      </c>
      <c r="CP15" s="19">
        <f t="shared" si="15"/>
        <v>8551.4</v>
      </c>
      <c r="CQ15" s="19">
        <f t="shared" ref="CQ15:CR15" si="16">CQ10/CQ6*100</f>
        <v>8449.5039682539682</v>
      </c>
      <c r="CR15" s="19">
        <f t="shared" si="16"/>
        <v>7474.0375123395852</v>
      </c>
    </row>
    <row r="16" spans="1:96" x14ac:dyDescent="0.15">
      <c r="A16" s="12" t="s">
        <v>95</v>
      </c>
      <c r="B16" s="19">
        <f t="shared" ref="B16:Y16" si="17">B11/B6*100</f>
        <v>148663.14005634506</v>
      </c>
      <c r="C16" s="19">
        <f t="shared" si="17"/>
        <v>153260.24254675308</v>
      </c>
      <c r="D16" s="19">
        <f t="shared" si="17"/>
        <v>157629.67454959219</v>
      </c>
      <c r="E16" s="19">
        <f t="shared" si="17"/>
        <v>161837.02884792411</v>
      </c>
      <c r="F16" s="19">
        <f t="shared" si="17"/>
        <v>166205.92842083503</v>
      </c>
      <c r="G16" s="19">
        <f t="shared" si="17"/>
        <v>170571.05856144958</v>
      </c>
      <c r="H16" s="19">
        <f t="shared" si="17"/>
        <v>176422.76001193703</v>
      </c>
      <c r="I16" s="19">
        <f t="shared" si="17"/>
        <v>181500.6723014793</v>
      </c>
      <c r="J16" s="19">
        <f t="shared" si="17"/>
        <v>190604.50615968066</v>
      </c>
      <c r="K16" s="19">
        <f t="shared" si="17"/>
        <v>199939.04320180471</v>
      </c>
      <c r="L16" s="19">
        <f t="shared" si="17"/>
        <v>210476.07054259762</v>
      </c>
      <c r="M16" s="19">
        <f t="shared" si="17"/>
        <v>221343.47894317779</v>
      </c>
      <c r="N16" s="19">
        <f t="shared" si="17"/>
        <v>225111.16390399999</v>
      </c>
      <c r="O16" s="19">
        <f t="shared" si="17"/>
        <v>227710.39783233663</v>
      </c>
      <c r="P16" s="19">
        <f t="shared" si="17"/>
        <v>231071.04276329404</v>
      </c>
      <c r="Q16" s="19">
        <f t="shared" si="17"/>
        <v>235815.62823603197</v>
      </c>
      <c r="R16" s="19">
        <f t="shared" si="17"/>
        <v>239922.55066484082</v>
      </c>
      <c r="S16" s="19">
        <f t="shared" si="17"/>
        <v>243728.27993663424</v>
      </c>
      <c r="T16" s="19">
        <f t="shared" si="17"/>
        <v>241778.27600905651</v>
      </c>
      <c r="U16" s="19">
        <f t="shared" si="17"/>
        <v>239448.45842444792</v>
      </c>
      <c r="V16" s="19">
        <f t="shared" si="17"/>
        <v>244066.41580799996</v>
      </c>
      <c r="W16" s="19">
        <f t="shared" si="17"/>
        <v>246568.75603608228</v>
      </c>
      <c r="X16" s="19">
        <f t="shared" si="17"/>
        <v>243383.46421637462</v>
      </c>
      <c r="Y16" s="19">
        <f t="shared" si="17"/>
        <v>246374.16572965926</v>
      </c>
      <c r="AQ16" s="12" t="s">
        <v>95</v>
      </c>
      <c r="AR16" s="19">
        <f t="shared" ref="AR16:BA16" si="18">AR11/AR6*100</f>
        <v>243231.17282412059</v>
      </c>
      <c r="AS16" s="19">
        <f t="shared" si="18"/>
        <v>244830.34780613251</v>
      </c>
      <c r="AT16" s="19">
        <f t="shared" si="18"/>
        <v>240886.64858382641</v>
      </c>
      <c r="AU16" s="19">
        <f t="shared" si="18"/>
        <v>237008.40883960392</v>
      </c>
      <c r="AV16" s="19">
        <f t="shared" si="18"/>
        <v>240541.37820799998</v>
      </c>
      <c r="AW16" s="19">
        <f t="shared" si="18"/>
        <v>241469.22865116276</v>
      </c>
      <c r="AX16" s="19">
        <f t="shared" si="18"/>
        <v>238937.47045743585</v>
      </c>
      <c r="AY16" s="19">
        <f t="shared" si="18"/>
        <v>238358.71780685356</v>
      </c>
      <c r="AZ16" s="19">
        <f t="shared" si="18"/>
        <v>238800.86682056659</v>
      </c>
      <c r="BA16" s="19">
        <f t="shared" si="18"/>
        <v>244300.78079999998</v>
      </c>
      <c r="BC16" s="12" t="s">
        <v>95</v>
      </c>
      <c r="BD16" s="19">
        <f>BD11/BD6*100</f>
        <v>243773.94042553188</v>
      </c>
      <c r="BE16" s="19">
        <f t="shared" ref="BE16:BM16" si="19">BE11/BE6*100</f>
        <v>240322.68705882353</v>
      </c>
      <c r="BF16" s="19">
        <f t="shared" si="19"/>
        <v>237480.02053307008</v>
      </c>
      <c r="BG16" s="19">
        <f t="shared" si="19"/>
        <v>236739.45104270105</v>
      </c>
      <c r="BH16" s="19">
        <f t="shared" si="19"/>
        <v>239759.76319999996</v>
      </c>
      <c r="BI16" s="19">
        <f t="shared" si="19"/>
        <v>242080.89388164491</v>
      </c>
      <c r="BJ16" s="19">
        <f t="shared" si="19"/>
        <v>243502.12469635624</v>
      </c>
      <c r="BK16" s="19">
        <f t="shared" si="19"/>
        <v>244829.94239350909</v>
      </c>
      <c r="BL16" s="19">
        <f t="shared" si="19"/>
        <v>240759.08595387841</v>
      </c>
      <c r="BM16" s="19">
        <f t="shared" si="19"/>
        <v>252202.7829134721</v>
      </c>
      <c r="BN16" s="19">
        <f>BN11/BN6*100</f>
        <v>259786.04534231205</v>
      </c>
      <c r="BO16" s="19">
        <f>BO11/BO6*100</f>
        <v>255416.17953795375</v>
      </c>
      <c r="BP16" s="19">
        <f>BP11/BP6*100</f>
        <v>259366.46215316313</v>
      </c>
      <c r="BQ16" s="19">
        <f>BQ11/BQ6*100</f>
        <v>261223.49306930686</v>
      </c>
      <c r="BR16" s="12" t="s">
        <v>95</v>
      </c>
      <c r="BS16" s="19">
        <f t="shared" ref="BS16:CN16" si="20">BS11/BS6*100</f>
        <v>243354.25925925924</v>
      </c>
      <c r="BT16" s="19">
        <f t="shared" si="20"/>
        <v>247999.25719591457</v>
      </c>
      <c r="BU16" s="19">
        <f t="shared" si="20"/>
        <v>253211.87384044527</v>
      </c>
      <c r="BV16" s="19">
        <f t="shared" si="20"/>
        <v>255778.36846929428</v>
      </c>
      <c r="BW16" s="19">
        <f t="shared" si="20"/>
        <v>250339.010989011</v>
      </c>
      <c r="BX16" s="19">
        <f t="shared" si="20"/>
        <v>247860.95764272558</v>
      </c>
      <c r="BY16" s="19">
        <f t="shared" si="20"/>
        <v>251613.75464684019</v>
      </c>
      <c r="BZ16" s="19">
        <f t="shared" si="20"/>
        <v>249393.77945334589</v>
      </c>
      <c r="CA16" s="19">
        <f t="shared" si="20"/>
        <v>245433.46080305928</v>
      </c>
      <c r="CB16" s="19">
        <f t="shared" si="20"/>
        <v>245040.19323671501</v>
      </c>
      <c r="CC16" s="19">
        <f t="shared" si="20"/>
        <v>249209.91253644315</v>
      </c>
      <c r="CD16" s="19">
        <f t="shared" si="20"/>
        <v>256262.78158667975</v>
      </c>
      <c r="CE16" s="19">
        <f t="shared" si="20"/>
        <v>260305.09304603335</v>
      </c>
      <c r="CF16" s="19">
        <f t="shared" si="20"/>
        <v>262812.29105211404</v>
      </c>
      <c r="CG16" s="19">
        <f t="shared" si="20"/>
        <v>259300.48828125</v>
      </c>
      <c r="CH16" s="19">
        <f t="shared" si="20"/>
        <v>252421.77822177822</v>
      </c>
      <c r="CI16" s="19">
        <f t="shared" si="20"/>
        <v>254462.81661600812</v>
      </c>
      <c r="CJ16" s="19">
        <f t="shared" si="20"/>
        <v>256595.7230142566</v>
      </c>
      <c r="CK16" s="19">
        <f t="shared" si="20"/>
        <v>257613.72950819673</v>
      </c>
      <c r="CL16" s="19">
        <f t="shared" si="20"/>
        <v>260210.358974359</v>
      </c>
      <c r="CM16" s="19">
        <f t="shared" si="20"/>
        <v>259995.17102615695</v>
      </c>
      <c r="CN16" s="19">
        <f t="shared" si="20"/>
        <v>262003.5</v>
      </c>
      <c r="CO16" s="19">
        <f t="shared" ref="CO16:CP16" si="21">CO11/CO6*100</f>
        <v>269058.47542627878</v>
      </c>
      <c r="CP16" s="19">
        <f t="shared" si="21"/>
        <v>273710.40000000002</v>
      </c>
      <c r="CQ16" s="19">
        <f t="shared" ref="CQ16:CR16" si="22">CQ11/CQ6*100</f>
        <v>280218.9484126984</v>
      </c>
      <c r="CR16" s="19">
        <f t="shared" si="22"/>
        <v>284275.71569595259</v>
      </c>
    </row>
    <row r="18" spans="1:53" x14ac:dyDescent="0.15">
      <c r="A18" s="95"/>
      <c r="B18" s="96" t="s">
        <v>112</v>
      </c>
      <c r="C18" s="96">
        <v>1981</v>
      </c>
      <c r="D18" s="96">
        <v>1982</v>
      </c>
      <c r="E18" s="96">
        <v>1983</v>
      </c>
      <c r="F18" s="96">
        <v>1984</v>
      </c>
      <c r="G18" s="96">
        <v>1985</v>
      </c>
      <c r="H18" s="96">
        <v>1986</v>
      </c>
      <c r="I18" s="96">
        <v>1987</v>
      </c>
      <c r="J18" s="96">
        <v>1988</v>
      </c>
      <c r="K18" s="96">
        <v>1989</v>
      </c>
      <c r="L18" s="96">
        <v>1990</v>
      </c>
      <c r="M18" s="96">
        <v>1991</v>
      </c>
      <c r="N18" s="96">
        <v>1992</v>
      </c>
      <c r="O18" s="96">
        <v>1993</v>
      </c>
      <c r="P18" s="96">
        <v>1994</v>
      </c>
      <c r="Q18" s="96">
        <v>1995</v>
      </c>
      <c r="R18" s="96">
        <v>1996</v>
      </c>
      <c r="S18" s="96">
        <v>1997</v>
      </c>
      <c r="T18" s="96">
        <v>1998</v>
      </c>
      <c r="U18" s="96">
        <v>1999</v>
      </c>
      <c r="V18" s="96">
        <v>2000</v>
      </c>
      <c r="W18" s="96">
        <v>2001</v>
      </c>
      <c r="X18" s="96">
        <v>2002</v>
      </c>
      <c r="Y18" s="96">
        <v>2003</v>
      </c>
      <c r="Z18" s="7">
        <v>2004</v>
      </c>
      <c r="AA18" s="7">
        <v>2005</v>
      </c>
      <c r="AB18" s="7">
        <v>2006</v>
      </c>
      <c r="AC18" s="7">
        <v>2007</v>
      </c>
      <c r="AD18" s="7">
        <v>2008</v>
      </c>
      <c r="AE18" s="7">
        <v>2009</v>
      </c>
      <c r="AF18" s="7">
        <v>2010</v>
      </c>
      <c r="AG18" s="7">
        <v>2011</v>
      </c>
      <c r="AH18" s="7">
        <v>2012</v>
      </c>
      <c r="AI18" s="7">
        <v>2013</v>
      </c>
      <c r="AJ18" s="7">
        <v>2014</v>
      </c>
      <c r="AK18" s="179">
        <v>2015</v>
      </c>
      <c r="AL18" s="9">
        <v>2016</v>
      </c>
      <c r="AM18" s="9">
        <v>2017</v>
      </c>
      <c r="AN18" s="9">
        <v>2018</v>
      </c>
      <c r="AO18" s="9">
        <v>2019</v>
      </c>
      <c r="AQ18" s="96"/>
      <c r="AR18" s="7"/>
      <c r="AS18" s="7"/>
      <c r="AT18" s="7"/>
      <c r="AU18" s="7"/>
      <c r="AV18" s="7"/>
      <c r="AW18" s="7"/>
      <c r="AX18" s="7"/>
      <c r="AY18" s="7"/>
      <c r="AZ18" s="7"/>
      <c r="BA18" s="7"/>
    </row>
    <row r="19" spans="1:53" x14ac:dyDescent="0.15">
      <c r="A19" s="12" t="s">
        <v>96</v>
      </c>
      <c r="B19" s="19">
        <f>B14</f>
        <v>13317.766131952936</v>
      </c>
      <c r="C19" s="19">
        <f t="shared" ref="C19:Y19" si="23">C14</f>
        <v>15275.771840798001</v>
      </c>
      <c r="D19" s="19">
        <f t="shared" si="23"/>
        <v>17083.642099417473</v>
      </c>
      <c r="E19" s="19">
        <f t="shared" si="23"/>
        <v>18503.29085861611</v>
      </c>
      <c r="F19" s="19">
        <f t="shared" si="23"/>
        <v>19216.36725591695</v>
      </c>
      <c r="G19" s="19">
        <f t="shared" si="23"/>
        <v>18699.17789687882</v>
      </c>
      <c r="H19" s="19">
        <f t="shared" si="23"/>
        <v>17996.920651793254</v>
      </c>
      <c r="I19" s="19">
        <f t="shared" si="23"/>
        <v>16030.795514565361</v>
      </c>
      <c r="J19" s="19">
        <f t="shared" si="23"/>
        <v>18369.539606421284</v>
      </c>
      <c r="K19" s="19">
        <f t="shared" si="23"/>
        <v>21548.66024926681</v>
      </c>
      <c r="L19" s="19">
        <f t="shared" si="23"/>
        <v>31841.483141947196</v>
      </c>
      <c r="M19" s="19">
        <f t="shared" si="23"/>
        <v>35053.690148045222</v>
      </c>
      <c r="N19" s="19">
        <f t="shared" si="23"/>
        <v>30013.798431999992</v>
      </c>
      <c r="O19" s="19">
        <f t="shared" si="23"/>
        <v>25488.15200102605</v>
      </c>
      <c r="P19" s="19">
        <f t="shared" si="23"/>
        <v>22031.773259294114</v>
      </c>
      <c r="Q19" s="19">
        <f t="shared" si="23"/>
        <v>19247.591236223998</v>
      </c>
      <c r="R19" s="19">
        <f t="shared" si="23"/>
        <v>14933.322282666662</v>
      </c>
      <c r="S19" s="19">
        <f t="shared" si="23"/>
        <v>13844.13762993855</v>
      </c>
      <c r="T19" s="19">
        <f t="shared" si="23"/>
        <v>12607.75821524528</v>
      </c>
      <c r="U19" s="19">
        <f t="shared" si="23"/>
        <v>10435.586798207998</v>
      </c>
      <c r="V19" s="19">
        <f t="shared" si="23"/>
        <v>9970.7319039999984</v>
      </c>
      <c r="W19" s="19">
        <f t="shared" si="23"/>
        <v>7012.2502932016441</v>
      </c>
      <c r="X19" s="19">
        <f t="shared" si="23"/>
        <v>5020.9761427845988</v>
      </c>
      <c r="Y19" s="19">
        <f t="shared" si="23"/>
        <v>4912.4613934052913</v>
      </c>
      <c r="AR19" s="19"/>
      <c r="AS19" s="19"/>
      <c r="AT19" s="19"/>
      <c r="AU19" s="19"/>
      <c r="AV19" s="19"/>
      <c r="AW19" s="19"/>
      <c r="AX19" s="19"/>
      <c r="AY19" s="19"/>
      <c r="AZ19" s="19"/>
      <c r="BA19" s="19"/>
    </row>
    <row r="20" spans="1:53" x14ac:dyDescent="0.15">
      <c r="A20" s="12" t="s">
        <v>97</v>
      </c>
      <c r="B20" s="19"/>
      <c r="C20" s="19"/>
      <c r="D20" s="19"/>
      <c r="E20" s="19"/>
      <c r="F20" s="19"/>
      <c r="G20" s="19"/>
      <c r="H20" s="19"/>
      <c r="I20" s="19"/>
      <c r="J20" s="19"/>
      <c r="K20" s="19"/>
      <c r="L20" s="19"/>
      <c r="M20" s="19"/>
      <c r="N20" s="19"/>
      <c r="O20" s="19"/>
      <c r="P20" s="19"/>
      <c r="Q20" s="19"/>
      <c r="R20" s="19">
        <f>AR14</f>
        <v>16088.327300502513</v>
      </c>
      <c r="S20" s="19">
        <f t="shared" ref="S20:AA20" si="24">AS14</f>
        <v>15274.089938674579</v>
      </c>
      <c r="T20" s="19">
        <f t="shared" si="24"/>
        <v>13478.158295857986</v>
      </c>
      <c r="U20" s="19">
        <f t="shared" si="24"/>
        <v>11712.185568316829</v>
      </c>
      <c r="V20" s="19">
        <f t="shared" si="24"/>
        <v>10880.36464</v>
      </c>
      <c r="W20" s="19">
        <f t="shared" si="24"/>
        <v>7764.2654155712835</v>
      </c>
      <c r="X20" s="19">
        <f t="shared" si="24"/>
        <v>5230.6004020512819</v>
      </c>
      <c r="Y20" s="19">
        <f t="shared" si="24"/>
        <v>4475.3167684319824</v>
      </c>
      <c r="Z20" s="19">
        <f t="shared" si="24"/>
        <v>4402.3484575026223</v>
      </c>
      <c r="AA20" s="19">
        <f t="shared" si="24"/>
        <v>3295.8815999999997</v>
      </c>
      <c r="AR20" s="19"/>
      <c r="AS20" s="19"/>
      <c r="AT20" s="19"/>
      <c r="AU20" s="19"/>
      <c r="AV20" s="19"/>
      <c r="AW20" s="19"/>
      <c r="AX20" s="19"/>
      <c r="AY20" s="19"/>
      <c r="AZ20" s="19"/>
      <c r="BA20" s="19"/>
    </row>
    <row r="21" spans="1:53" x14ac:dyDescent="0.15">
      <c r="A21" s="12" t="s">
        <v>152</v>
      </c>
      <c r="B21" s="19"/>
      <c r="C21" s="19"/>
      <c r="D21" s="19"/>
      <c r="E21" s="19"/>
      <c r="F21" s="19"/>
      <c r="G21" s="19"/>
      <c r="H21" s="19"/>
      <c r="I21" s="19"/>
      <c r="J21" s="19"/>
      <c r="K21" s="19"/>
      <c r="L21" s="19"/>
      <c r="M21" s="19"/>
      <c r="N21" s="19"/>
      <c r="O21" s="19"/>
      <c r="P21" s="19">
        <f>BS14</f>
        <v>24648.703703703704</v>
      </c>
      <c r="Q21" s="19">
        <f t="shared" ref="Q21:AM21" si="25">BT14</f>
        <v>20173.537604456826</v>
      </c>
      <c r="R21" s="19">
        <f t="shared" si="25"/>
        <v>16520.222634508347</v>
      </c>
      <c r="S21" s="19">
        <f t="shared" si="25"/>
        <v>16050.045829514207</v>
      </c>
      <c r="T21" s="19">
        <f t="shared" si="25"/>
        <v>14411.446886446885</v>
      </c>
      <c r="U21" s="19">
        <f t="shared" si="25"/>
        <v>12256.261510128914</v>
      </c>
      <c r="V21" s="19">
        <f t="shared" si="25"/>
        <v>12278.810408921932</v>
      </c>
      <c r="W21" s="19">
        <f t="shared" si="25"/>
        <v>6591.4231856738925</v>
      </c>
      <c r="X21" s="19">
        <f t="shared" si="25"/>
        <v>5082.1223709369024</v>
      </c>
      <c r="Y21" s="19">
        <f t="shared" si="25"/>
        <v>5422.9951690821263</v>
      </c>
      <c r="Z21" s="19">
        <f t="shared" si="25"/>
        <v>5096.1127308066079</v>
      </c>
      <c r="AA21" s="19">
        <f t="shared" si="25"/>
        <v>5030.2644466209604</v>
      </c>
      <c r="AB21" s="19">
        <f t="shared" si="25"/>
        <v>7681.5866797257595</v>
      </c>
      <c r="AC21" s="19">
        <f t="shared" si="25"/>
        <v>10324.090462143558</v>
      </c>
      <c r="AD21" s="19">
        <f t="shared" si="25"/>
        <v>9562.7929687499982</v>
      </c>
      <c r="AE21" s="19">
        <f t="shared" si="25"/>
        <v>7961.438561438561</v>
      </c>
      <c r="AF21" s="19">
        <f t="shared" si="25"/>
        <v>7544.1742654508616</v>
      </c>
      <c r="AG21" s="19">
        <f t="shared" si="25"/>
        <v>7719.9592668024434</v>
      </c>
      <c r="AH21" s="19">
        <f t="shared" si="25"/>
        <v>4241.188524590164</v>
      </c>
      <c r="AI21" s="19">
        <f t="shared" si="25"/>
        <v>3660.7179487179487</v>
      </c>
      <c r="AJ21" s="19">
        <f t="shared" si="25"/>
        <v>2897.6861167002012</v>
      </c>
      <c r="AK21" s="19">
        <f t="shared" si="25"/>
        <v>4385</v>
      </c>
      <c r="AL21" s="19">
        <f t="shared" si="25"/>
        <v>4625.1755265797392</v>
      </c>
      <c r="AM21" s="19">
        <f t="shared" si="25"/>
        <v>4895.8999999999996</v>
      </c>
      <c r="AN21" s="19">
        <f t="shared" ref="AN21" si="26">CQ14</f>
        <v>5173.5119047619046</v>
      </c>
      <c r="AO21" s="19">
        <f t="shared" ref="AO21" si="27">CR14</f>
        <v>5523.7907206317868</v>
      </c>
      <c r="AR21" s="19"/>
      <c r="AS21" s="19"/>
      <c r="AT21" s="19"/>
      <c r="AU21" s="19"/>
      <c r="AV21" s="19"/>
      <c r="AW21" s="19"/>
      <c r="AX21" s="19"/>
      <c r="AY21" s="19"/>
      <c r="AZ21" s="19"/>
      <c r="BA21" s="19"/>
    </row>
    <row r="22" spans="1:53" x14ac:dyDescent="0.15">
      <c r="A22" s="92" t="s">
        <v>98</v>
      </c>
      <c r="B22" s="19">
        <f>B15</f>
        <v>1905.8451292026139</v>
      </c>
      <c r="C22" s="19">
        <f t="shared" ref="C22:Y22" si="28">C15</f>
        <v>1924.7210161795504</v>
      </c>
      <c r="D22" s="19">
        <f t="shared" si="28"/>
        <v>1702.2463796504851</v>
      </c>
      <c r="E22" s="19">
        <f t="shared" si="28"/>
        <v>1663.0514214218006</v>
      </c>
      <c r="F22" s="19">
        <f t="shared" si="28"/>
        <v>1617.517881577854</v>
      </c>
      <c r="G22" s="19">
        <f t="shared" si="28"/>
        <v>1649.3696974133634</v>
      </c>
      <c r="H22" s="19">
        <f t="shared" si="28"/>
        <v>1701.7072215730334</v>
      </c>
      <c r="I22" s="19">
        <f t="shared" si="28"/>
        <v>1808.0831496581002</v>
      </c>
      <c r="J22" s="19">
        <f t="shared" si="28"/>
        <v>1663.1278887450108</v>
      </c>
      <c r="K22" s="19">
        <f t="shared" si="28"/>
        <v>2534.5715651193054</v>
      </c>
      <c r="L22" s="19">
        <f t="shared" si="28"/>
        <v>2171.3195082069687</v>
      </c>
      <c r="M22" s="19">
        <f t="shared" si="28"/>
        <v>2134.9235915642348</v>
      </c>
      <c r="N22" s="19">
        <f t="shared" si="28"/>
        <v>2085.5622079999998</v>
      </c>
      <c r="O22" s="19">
        <f t="shared" si="28"/>
        <v>2121.7652512064128</v>
      </c>
      <c r="P22" s="19">
        <f t="shared" si="28"/>
        <v>1943.8000338823529</v>
      </c>
      <c r="Q22" s="19">
        <f t="shared" si="28"/>
        <v>2180.9956463359995</v>
      </c>
      <c r="R22" s="19">
        <f t="shared" si="28"/>
        <v>2051.1016401361358</v>
      </c>
      <c r="S22" s="19">
        <f t="shared" si="28"/>
        <v>1882.5406599484634</v>
      </c>
      <c r="T22" s="19">
        <f t="shared" si="28"/>
        <v>1920.8430780377355</v>
      </c>
      <c r="U22" s="19">
        <f t="shared" si="28"/>
        <v>2199.4065916159993</v>
      </c>
      <c r="V22" s="19">
        <f t="shared" si="28"/>
        <v>2075.9787199999996</v>
      </c>
      <c r="W22" s="19">
        <f t="shared" si="28"/>
        <v>2317.1525781069954</v>
      </c>
      <c r="X22" s="19">
        <f t="shared" si="28"/>
        <v>2757.6733260187307</v>
      </c>
      <c r="Y22" s="19">
        <f t="shared" si="28"/>
        <v>2791.932412478307</v>
      </c>
      <c r="AR22" s="19"/>
      <c r="AS22" s="19"/>
      <c r="AT22" s="19"/>
      <c r="AU22" s="19"/>
      <c r="AV22" s="19"/>
      <c r="AW22" s="19"/>
      <c r="AX22" s="19"/>
      <c r="AY22" s="19"/>
      <c r="AZ22" s="19"/>
      <c r="BA22" s="19"/>
    </row>
    <row r="23" spans="1:53" x14ac:dyDescent="0.15">
      <c r="A23" s="92" t="s">
        <v>99</v>
      </c>
      <c r="B23" s="19"/>
      <c r="C23" s="19"/>
      <c r="D23" s="19"/>
      <c r="E23" s="19"/>
      <c r="F23" s="19"/>
      <c r="G23" s="19"/>
      <c r="H23" s="19"/>
      <c r="I23" s="19"/>
      <c r="J23" s="19"/>
      <c r="K23" s="19"/>
      <c r="L23" s="19"/>
      <c r="M23" s="19"/>
      <c r="N23" s="19"/>
      <c r="O23" s="19"/>
      <c r="P23" s="19"/>
      <c r="Q23" s="19"/>
      <c r="R23" s="19">
        <f>AR15</f>
        <v>2236.6822914572863</v>
      </c>
      <c r="S23" s="19">
        <f t="shared" ref="S23:AA23" si="29">AS15</f>
        <v>2019.3364510385752</v>
      </c>
      <c r="T23" s="19">
        <f t="shared" si="29"/>
        <v>1965.3186272189346</v>
      </c>
      <c r="U23" s="19">
        <f t="shared" si="29"/>
        <v>2221.9142970297025</v>
      </c>
      <c r="V23" s="19">
        <f t="shared" si="29"/>
        <v>2120.4354559999997</v>
      </c>
      <c r="W23" s="19">
        <f t="shared" si="29"/>
        <v>2242.7149201213342</v>
      </c>
      <c r="X23" s="19">
        <f t="shared" si="29"/>
        <v>2784.6721969230766</v>
      </c>
      <c r="Y23" s="19">
        <f t="shared" si="29"/>
        <v>2714.5107206645898</v>
      </c>
      <c r="Z23" s="19">
        <f t="shared" si="29"/>
        <v>4039.8623630640072</v>
      </c>
      <c r="AA23" s="19">
        <f t="shared" si="29"/>
        <v>5977.0303999999996</v>
      </c>
      <c r="AR23" s="19"/>
      <c r="AS23" s="19"/>
      <c r="AT23" s="19"/>
      <c r="AU23" s="19"/>
      <c r="AV23" s="19"/>
      <c r="AW23" s="19"/>
      <c r="AX23" s="19"/>
      <c r="AY23" s="19"/>
      <c r="AZ23" s="19"/>
      <c r="BA23" s="19"/>
    </row>
    <row r="24" spans="1:53" x14ac:dyDescent="0.15">
      <c r="A24" s="92" t="s">
        <v>153</v>
      </c>
      <c r="B24" s="19"/>
      <c r="C24" s="19"/>
      <c r="D24" s="19"/>
      <c r="E24" s="19"/>
      <c r="F24" s="19"/>
      <c r="G24" s="19"/>
      <c r="H24" s="19"/>
      <c r="I24" s="19"/>
      <c r="J24" s="19"/>
      <c r="K24" s="19"/>
      <c r="L24" s="19"/>
      <c r="M24" s="19"/>
      <c r="N24" s="19"/>
      <c r="O24" s="19"/>
      <c r="P24" s="19">
        <f>BS15</f>
        <v>1287.4074074074076</v>
      </c>
      <c r="Q24" s="19">
        <f t="shared" ref="Q24:AM24" si="30">BT15</f>
        <v>1521.8198700092851</v>
      </c>
      <c r="R24" s="19">
        <f t="shared" si="30"/>
        <v>1210.9461966604824</v>
      </c>
      <c r="S24" s="19">
        <f t="shared" si="30"/>
        <v>1161.5032080659946</v>
      </c>
      <c r="T24" s="19">
        <f t="shared" si="30"/>
        <v>1347.8021978021977</v>
      </c>
      <c r="U24" s="19">
        <f t="shared" si="30"/>
        <v>1617.7716390423573</v>
      </c>
      <c r="V24" s="19">
        <f t="shared" si="30"/>
        <v>1588.197026022305</v>
      </c>
      <c r="W24" s="19">
        <f t="shared" si="30"/>
        <v>1558.1526861451462</v>
      </c>
      <c r="X24" s="19">
        <f t="shared" si="30"/>
        <v>1791.3001912045888</v>
      </c>
      <c r="Y24" s="19">
        <f t="shared" si="30"/>
        <v>1805.4106280193234</v>
      </c>
      <c r="Z24" s="19">
        <f t="shared" si="30"/>
        <v>2214.3828960155488</v>
      </c>
      <c r="AA24" s="19">
        <f t="shared" si="30"/>
        <v>3551.3222331047991</v>
      </c>
      <c r="AB24" s="19">
        <f t="shared" si="30"/>
        <v>4353.7708129285011</v>
      </c>
      <c r="AC24" s="19">
        <f t="shared" si="30"/>
        <v>3782.0058997050146</v>
      </c>
      <c r="AD24" s="19">
        <f t="shared" si="30"/>
        <v>3067.3828125</v>
      </c>
      <c r="AE24" s="19">
        <f t="shared" si="30"/>
        <v>3399.8001998001996</v>
      </c>
      <c r="AF24" s="19">
        <f t="shared" si="30"/>
        <v>3189.6656534954404</v>
      </c>
      <c r="AG24" s="19">
        <f t="shared" si="30"/>
        <v>3760.7942973523423</v>
      </c>
      <c r="AH24" s="19">
        <f t="shared" si="30"/>
        <v>7055.3278688524597</v>
      </c>
      <c r="AI24" s="19">
        <f t="shared" si="30"/>
        <v>7614.7692307692314</v>
      </c>
      <c r="AJ24" s="19">
        <f t="shared" si="30"/>
        <v>8874.5472837022116</v>
      </c>
      <c r="AK24" s="19">
        <f t="shared" si="30"/>
        <v>9089</v>
      </c>
      <c r="AL24" s="19">
        <f t="shared" si="30"/>
        <v>8329.2878635907709</v>
      </c>
      <c r="AM24" s="19">
        <f t="shared" si="30"/>
        <v>8551.4</v>
      </c>
      <c r="AN24" s="19">
        <f t="shared" ref="AN24" si="31">CQ15</f>
        <v>8449.5039682539682</v>
      </c>
      <c r="AO24" s="19">
        <f t="shared" ref="AO24" si="32">CR15</f>
        <v>7474.0375123395852</v>
      </c>
      <c r="AR24" s="19"/>
      <c r="AS24" s="19"/>
      <c r="AT24" s="19"/>
      <c r="AU24" s="19"/>
      <c r="AV24" s="19"/>
      <c r="AW24" s="19"/>
      <c r="AX24" s="19"/>
      <c r="AY24" s="19"/>
      <c r="AZ24" s="19"/>
      <c r="BA24" s="19"/>
    </row>
    <row r="25" spans="1:53" x14ac:dyDescent="0.15">
      <c r="A25" s="12" t="s">
        <v>100</v>
      </c>
      <c r="B25" s="19">
        <f>B16</f>
        <v>148663.14005634506</v>
      </c>
      <c r="C25" s="19">
        <f t="shared" ref="C25:Y25" si="33">C16</f>
        <v>153260.24254675308</v>
      </c>
      <c r="D25" s="19">
        <f t="shared" si="33"/>
        <v>157629.67454959219</v>
      </c>
      <c r="E25" s="19">
        <f t="shared" si="33"/>
        <v>161837.02884792411</v>
      </c>
      <c r="F25" s="19">
        <f t="shared" si="33"/>
        <v>166205.92842083503</v>
      </c>
      <c r="G25" s="19">
        <f t="shared" si="33"/>
        <v>170571.05856144958</v>
      </c>
      <c r="H25" s="19">
        <f t="shared" si="33"/>
        <v>176422.76001193703</v>
      </c>
      <c r="I25" s="19">
        <f t="shared" si="33"/>
        <v>181500.6723014793</v>
      </c>
      <c r="J25" s="19">
        <f t="shared" si="33"/>
        <v>190604.50615968066</v>
      </c>
      <c r="K25" s="19">
        <f t="shared" si="33"/>
        <v>199939.04320180471</v>
      </c>
      <c r="L25" s="19">
        <f t="shared" si="33"/>
        <v>210476.07054259762</v>
      </c>
      <c r="M25" s="19">
        <f t="shared" si="33"/>
        <v>221343.47894317779</v>
      </c>
      <c r="N25" s="19">
        <f t="shared" si="33"/>
        <v>225111.16390399999</v>
      </c>
      <c r="O25" s="19">
        <f t="shared" si="33"/>
        <v>227710.39783233663</v>
      </c>
      <c r="P25" s="19">
        <f t="shared" si="33"/>
        <v>231071.04276329404</v>
      </c>
      <c r="Q25" s="19">
        <f t="shared" si="33"/>
        <v>235815.62823603197</v>
      </c>
      <c r="R25" s="19">
        <f t="shared" si="33"/>
        <v>239922.55066484082</v>
      </c>
      <c r="S25" s="19">
        <f t="shared" si="33"/>
        <v>243728.27993663424</v>
      </c>
      <c r="T25" s="19">
        <f t="shared" si="33"/>
        <v>241778.27600905651</v>
      </c>
      <c r="U25" s="19">
        <f t="shared" si="33"/>
        <v>239448.45842444792</v>
      </c>
      <c r="V25" s="19">
        <f t="shared" si="33"/>
        <v>244066.41580799996</v>
      </c>
      <c r="W25" s="19">
        <f t="shared" si="33"/>
        <v>246568.75603608228</v>
      </c>
      <c r="X25" s="19">
        <f t="shared" si="33"/>
        <v>243383.46421637462</v>
      </c>
      <c r="Y25" s="19">
        <f t="shared" si="33"/>
        <v>246374.16572965926</v>
      </c>
      <c r="AR25" s="19"/>
      <c r="AS25" s="19"/>
      <c r="AT25" s="19"/>
      <c r="AU25" s="19"/>
      <c r="AV25" s="19"/>
      <c r="AW25" s="19"/>
      <c r="AX25" s="19"/>
      <c r="AY25" s="19"/>
      <c r="AZ25" s="19"/>
      <c r="BA25" s="19"/>
    </row>
    <row r="26" spans="1:53" x14ac:dyDescent="0.15">
      <c r="A26" s="12" t="s">
        <v>101</v>
      </c>
      <c r="R26" s="19">
        <f>AR16</f>
        <v>243231.17282412059</v>
      </c>
      <c r="S26" s="19">
        <f t="shared" ref="S26:AA26" si="34">AS16</f>
        <v>244830.34780613251</v>
      </c>
      <c r="T26" s="19">
        <f t="shared" si="34"/>
        <v>240886.64858382641</v>
      </c>
      <c r="U26" s="19">
        <f t="shared" si="34"/>
        <v>237008.40883960392</v>
      </c>
      <c r="V26" s="19">
        <f t="shared" si="34"/>
        <v>240541.37820799998</v>
      </c>
      <c r="W26" s="19">
        <f t="shared" si="34"/>
        <v>241469.22865116276</v>
      </c>
      <c r="X26" s="19">
        <f t="shared" si="34"/>
        <v>238937.47045743585</v>
      </c>
      <c r="Y26" s="19">
        <f t="shared" si="34"/>
        <v>238358.71780685356</v>
      </c>
      <c r="Z26" s="19">
        <f t="shared" si="34"/>
        <v>238800.86682056659</v>
      </c>
      <c r="AA26" s="19">
        <f t="shared" si="34"/>
        <v>244300.78079999998</v>
      </c>
      <c r="AB26" s="19"/>
      <c r="AC26" s="19"/>
      <c r="AD26" s="19"/>
      <c r="AE26" s="19"/>
      <c r="AF26" s="19"/>
      <c r="AG26" s="19"/>
      <c r="AH26" s="19"/>
      <c r="AI26" s="19"/>
      <c r="AJ26" s="19"/>
    </row>
    <row r="27" spans="1:53" x14ac:dyDescent="0.15">
      <c r="A27" s="12" t="s">
        <v>154</v>
      </c>
      <c r="P27" s="19">
        <f>BS16</f>
        <v>243354.25925925924</v>
      </c>
      <c r="Q27" s="19">
        <f t="shared" ref="Q27:AM27" si="35">BT16</f>
        <v>247999.25719591457</v>
      </c>
      <c r="R27" s="19">
        <f t="shared" si="35"/>
        <v>253211.87384044527</v>
      </c>
      <c r="S27" s="19">
        <f t="shared" si="35"/>
        <v>255778.36846929428</v>
      </c>
      <c r="T27" s="19">
        <f t="shared" si="35"/>
        <v>250339.010989011</v>
      </c>
      <c r="U27" s="19">
        <f t="shared" si="35"/>
        <v>247860.95764272558</v>
      </c>
      <c r="V27" s="19">
        <f t="shared" si="35"/>
        <v>251613.75464684019</v>
      </c>
      <c r="W27" s="19">
        <f t="shared" si="35"/>
        <v>249393.77945334589</v>
      </c>
      <c r="X27" s="19">
        <f t="shared" si="35"/>
        <v>245433.46080305928</v>
      </c>
      <c r="Y27" s="19">
        <f t="shared" si="35"/>
        <v>245040.19323671501</v>
      </c>
      <c r="Z27" s="19">
        <f t="shared" si="35"/>
        <v>249209.91253644315</v>
      </c>
      <c r="AA27" s="19">
        <f t="shared" si="35"/>
        <v>256262.78158667975</v>
      </c>
      <c r="AB27" s="19">
        <f t="shared" si="35"/>
        <v>260305.09304603335</v>
      </c>
      <c r="AC27" s="19">
        <f t="shared" si="35"/>
        <v>262812.29105211404</v>
      </c>
      <c r="AD27" s="19">
        <f t="shared" si="35"/>
        <v>259300.48828125</v>
      </c>
      <c r="AE27" s="19">
        <f t="shared" si="35"/>
        <v>252421.77822177822</v>
      </c>
      <c r="AF27" s="19">
        <f t="shared" si="35"/>
        <v>254462.81661600812</v>
      </c>
      <c r="AG27" s="19">
        <f t="shared" si="35"/>
        <v>256595.7230142566</v>
      </c>
      <c r="AH27" s="19">
        <f t="shared" si="35"/>
        <v>257613.72950819673</v>
      </c>
      <c r="AI27" s="19">
        <f t="shared" si="35"/>
        <v>260210.358974359</v>
      </c>
      <c r="AJ27" s="19">
        <f t="shared" si="35"/>
        <v>259995.17102615695</v>
      </c>
      <c r="AK27" s="19">
        <f t="shared" si="35"/>
        <v>262003.5</v>
      </c>
      <c r="AL27" s="19">
        <f t="shared" si="35"/>
        <v>269058.47542627878</v>
      </c>
      <c r="AM27" s="19">
        <f t="shared" si="35"/>
        <v>273710.40000000002</v>
      </c>
      <c r="AN27" s="19">
        <f t="shared" ref="AN27" si="36">CQ16</f>
        <v>280218.9484126984</v>
      </c>
      <c r="AO27" s="19">
        <f t="shared" ref="AO27" si="37">CR16</f>
        <v>284275.71569595259</v>
      </c>
    </row>
  </sheetData>
  <phoneticPr fontId="3"/>
  <pageMargins left="0.39370078740157483" right="0.39370078740157483" top="0.98425196850393704" bottom="0.98425196850393704" header="0.51181102362204722" footer="0.51181102362204722"/>
  <pageSetup paperSize="9" scale="70" orientation="landscape" verticalDpi="1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グラフ</vt:lpstr>
      </vt:variant>
      <vt:variant>
        <vt:i4>10</vt:i4>
      </vt:variant>
    </vt:vector>
  </HeadingPairs>
  <TitlesOfParts>
    <vt:vector size="17" baseType="lpstr">
      <vt:lpstr>原データ_16-17</vt:lpstr>
      <vt:lpstr>原データ_16-18</vt:lpstr>
      <vt:lpstr>原データ_16-19</vt:lpstr>
      <vt:lpstr>原データ_16-20</vt:lpstr>
      <vt:lpstr>原データ_16-21</vt:lpstr>
      <vt:lpstr>原データ_16-24</vt:lpstr>
      <vt:lpstr>原データ_16-25</vt:lpstr>
      <vt:lpstr>図16-17</vt:lpstr>
      <vt:lpstr>図16-18</vt:lpstr>
      <vt:lpstr>図16-18の参考図</vt:lpstr>
      <vt:lpstr>図16-19</vt:lpstr>
      <vt:lpstr>図16-19の参考図</vt:lpstr>
      <vt:lpstr>図16-20</vt:lpstr>
      <vt:lpstr>図16-21</vt:lpstr>
      <vt:lpstr>図16-24</vt:lpstr>
      <vt:lpstr>図16-24の参考図</vt:lpstr>
      <vt:lpstr>図16-25</vt:lpstr>
    </vt:vector>
  </TitlesOfParts>
  <Company>Hitotsubashi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Makoto Saito</dc:creator>
  <cp:lastModifiedBy>Makoto_</cp:lastModifiedBy>
  <cp:lastPrinted>2007-07-12T05:00:21Z</cp:lastPrinted>
  <dcterms:created xsi:type="dcterms:W3CDTF">2007-07-04T07:26:51Z</dcterms:created>
  <dcterms:modified xsi:type="dcterms:W3CDTF">2021-04-10T11:45:32Z</dcterms:modified>
</cp:coreProperties>
</file>